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di\Documents\AAA Documenti lavoro 03.02.2023\ASFMS\Regia\Regia 2023\"/>
    </mc:Choice>
  </mc:AlternateContent>
  <xr:revisionPtr revIDLastSave="0" documentId="13_ncr:1_{31A41401-AADA-4696-9C60-90BCE71B8E91}" xr6:coauthVersionLast="47" xr6:coauthVersionMax="47" xr10:uidLastSave="{00000000-0000-0000-0000-000000000000}"/>
  <bookViews>
    <workbookView xWindow="2490" yWindow="240" windowWidth="38400" windowHeight="15435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F61" i="1"/>
  <c r="I61" i="1" l="1"/>
  <c r="I62" i="1" s="1"/>
  <c r="I68" i="1" l="1"/>
  <c r="I70" i="1" s="1"/>
  <c r="J45" i="1" s="1"/>
  <c r="J43" i="1"/>
  <c r="G25" i="1" l="1"/>
  <c r="G39" i="1" l="1"/>
  <c r="G15" i="1"/>
  <c r="C6" i="1"/>
  <c r="J7" i="1" s="1"/>
  <c r="G19" i="1"/>
  <c r="G21" i="1" l="1"/>
  <c r="J21" i="1"/>
  <c r="J29" i="1" s="1"/>
  <c r="J39" i="1" s="1"/>
  <c r="J40" i="1" l="1"/>
  <c r="J44" i="1" s="1"/>
  <c r="F45" i="1" s="1"/>
  <c r="J46" i="1" l="1"/>
  <c r="J47" i="1" s="1"/>
  <c r="J48" i="1" s="1"/>
</calcChain>
</file>

<file path=xl/sharedStrings.xml><?xml version="1.0" encoding="utf-8"?>
<sst xmlns="http://schemas.openxmlformats.org/spreadsheetml/2006/main" count="101" uniqueCount="100">
  <si>
    <t>TOTALE</t>
  </si>
  <si>
    <t>Orario di lavoro medio</t>
  </si>
  <si>
    <t>Annuo</t>
  </si>
  <si>
    <t>Mese</t>
  </si>
  <si>
    <t>Settimana</t>
  </si>
  <si>
    <t>Giorno</t>
  </si>
  <si>
    <t>articolo  7 CCL</t>
  </si>
  <si>
    <t>in giorni</t>
  </si>
  <si>
    <t>in ore</t>
  </si>
  <si>
    <t>in tasso in %</t>
  </si>
  <si>
    <t>B. giuridica</t>
  </si>
  <si>
    <t>2164.00 ore</t>
  </si>
  <si>
    <t>CCL 32</t>
  </si>
  <si>
    <t>Infrasettimanali pagati</t>
  </si>
  <si>
    <t>69.72 ore</t>
  </si>
  <si>
    <t>CCL 37</t>
  </si>
  <si>
    <t>Giorno di carenza infortunio/malattia</t>
  </si>
  <si>
    <t>0.65 giorni</t>
  </si>
  <si>
    <t>5.40 ore</t>
  </si>
  <si>
    <t>CCL 25</t>
  </si>
  <si>
    <t>Formazione professionale</t>
  </si>
  <si>
    <t>CCL 28</t>
  </si>
  <si>
    <t>Altre assenze pagate</t>
  </si>
  <si>
    <t>CCL 27</t>
  </si>
  <si>
    <t>Tredicesima</t>
  </si>
  <si>
    <t>CCL 18</t>
  </si>
  <si>
    <t>ORARIO MEDIO</t>
  </si>
  <si>
    <t xml:space="preserve"> -ASSENZE CON RIPERCUSSIONI SU COSTI</t>
  </si>
  <si>
    <t>ORE PRODUTTIVE  1</t>
  </si>
  <si>
    <t xml:space="preserve"> -ASSENZE SENZA RIPERCUSSIONI SU COSTI</t>
  </si>
  <si>
    <t xml:space="preserve"> (in quanto rimborsate da assicurazioni)</t>
  </si>
  <si>
    <t>ORE DI PRESENZA EFFETTIVE (fatturabili)</t>
  </si>
  <si>
    <t>Tasso in %</t>
  </si>
  <si>
    <t>AVS/A//IPG e costi amministrativi</t>
  </si>
  <si>
    <t>Assicurazione disoccupazione</t>
  </si>
  <si>
    <t>Assicurazione infortuni professionali e RC</t>
  </si>
  <si>
    <t>Assicurazione perdita di guadagno malattia</t>
  </si>
  <si>
    <t>Cassa compensazione per Assegni figli</t>
  </si>
  <si>
    <t>Cassa pensione</t>
  </si>
  <si>
    <t>Sicurezza sul lavoro e diversi</t>
  </si>
  <si>
    <t>Cassa militare e di formazione (MAEK)</t>
  </si>
  <si>
    <t>Il Comitato ASFMS -Sezione Ticino</t>
  </si>
  <si>
    <t>Assenze tredicesima</t>
  </si>
  <si>
    <t>199.20 ore</t>
  </si>
  <si>
    <t>Supplemento per tredicesima</t>
  </si>
  <si>
    <t>TOTALE ASSENZE E TREDICESIMA</t>
  </si>
  <si>
    <t>24.00 giorni</t>
  </si>
  <si>
    <t>Assenze con conseguenze sui costi</t>
  </si>
  <si>
    <t>2'164 ore</t>
  </si>
  <si>
    <t>SUPPLEMENTI SALARIALI</t>
  </si>
  <si>
    <t>ONERI SOCIALI A CARICO DITTA</t>
  </si>
  <si>
    <t>SALARIO MENSILE</t>
  </si>
  <si>
    <t>(compresa tredicesima)</t>
  </si>
  <si>
    <t>COSTI INDIRETTI</t>
  </si>
  <si>
    <t>SPESE GENERALI DI PRODUZIONE (IMPORTO MEDIO)</t>
  </si>
  <si>
    <t>COSTI DI PRODUZIONE</t>
  </si>
  <si>
    <t>COSTI COMPLESSIVI</t>
  </si>
  <si>
    <t>REGIA</t>
  </si>
  <si>
    <t>COSTO ORARIO DIRETTO</t>
  </si>
  <si>
    <t>COSTO SALARIALE DIRETTO</t>
  </si>
  <si>
    <t>SPESE AMMINISTRATIVE E  VENDITA (IMPORTO MEDIO)</t>
  </si>
  <si>
    <t>RISCHIO E GUADAGNO (OBIETTIVO AZIENDALE)</t>
  </si>
  <si>
    <t>CALCOLO</t>
  </si>
  <si>
    <t>(direzione, prep. Lavoro, manut. macchine…)</t>
  </si>
  <si>
    <t xml:space="preserve"> manutenzione macchine, energia, costi veicoli, ammortamento macchine,</t>
  </si>
  <si>
    <t xml:space="preserve"> telefoni, informatica, materiale ufficio</t>
  </si>
  <si>
    <t xml:space="preserve"> pubblicitità, costi finanziari, piccoli materiale, affitto, manutenzione stabile ditta</t>
  </si>
  <si>
    <t>SPESE ORARIE DI PRODUZIONE</t>
  </si>
  <si>
    <t>(ev. riportare a riga 43)</t>
  </si>
  <si>
    <t>SPESE GENERALI - ESEMPIO DI CALCOLO</t>
  </si>
  <si>
    <t>Numero operai impiegati e quota parte della direzione</t>
  </si>
  <si>
    <t xml:space="preserve"> salari e oneri sociali personale amministrativo compresa  quota  parte della direzione aziendale.</t>
  </si>
  <si>
    <t>Ore produttive fatturabili (come sopra)</t>
  </si>
  <si>
    <t>Spese amministrative orarie</t>
  </si>
  <si>
    <t>circa</t>
  </si>
  <si>
    <t>SPESE AMMINISTRATIVE -ESEMPIO DI CALCOLO</t>
  </si>
  <si>
    <t>PROCEDURA PER STIMA SPESE GENERALI E AMMINISTRATIVE</t>
  </si>
  <si>
    <t>(ev. riportare a riga 45)</t>
  </si>
  <si>
    <t>dei costi di produzione</t>
  </si>
  <si>
    <t>2.10 giorni</t>
  </si>
  <si>
    <t>17.43 ore</t>
  </si>
  <si>
    <t>SALARIO ANNUALE (da inserire)</t>
  </si>
  <si>
    <t>SALARIO ORARIO (ev. da controllare)</t>
  </si>
  <si>
    <t>2.71 giorni</t>
  </si>
  <si>
    <t>13.86 giorni</t>
  </si>
  <si>
    <t>22.49 ore</t>
  </si>
  <si>
    <t>115.04 ore</t>
  </si>
  <si>
    <t>COSTO SALARIALE COMPLESSIVO</t>
  </si>
  <si>
    <t>Vacanze, 23/28giorni</t>
  </si>
  <si>
    <t>CALCOLO INDIVIDUALE DEI COSTI MANODOPERA 2023</t>
  </si>
  <si>
    <t xml:space="preserve"> -314.23 ore</t>
  </si>
  <si>
    <t>1852.34 ore</t>
  </si>
  <si>
    <t>-77.19 ore</t>
  </si>
  <si>
    <t>1'772.57 ore</t>
  </si>
  <si>
    <t>Ore produttive fatturabili per operaio (ca. 225 giorni lavorabili effettivi * 8.3 ore) al 90%</t>
  </si>
  <si>
    <t>Calcolato 220 giorni l'anno lavorabili a 8.3 ore per un coefficiente, secondo</t>
  </si>
  <si>
    <t>produttività normale fra  85%-90% (le ore che non riuscite a fatturare)</t>
  </si>
  <si>
    <t>09.02.2023 - rs/ng</t>
  </si>
  <si>
    <t>Coeffici.produttività in %</t>
  </si>
  <si>
    <t>Ore produttive per operaio =  (220 g * 8.3)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</si>
</sst>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2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10" fontId="2" fillId="0" borderId="0" xfId="0" applyNumberFormat="1" applyFont="1"/>
    <xf numFmtId="2" fontId="2" fillId="0" borderId="0" xfId="0" applyNumberFormat="1" applyFont="1"/>
    <xf numFmtId="0" fontId="2" fillId="0" borderId="5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10" fontId="2" fillId="2" borderId="0" xfId="0" applyNumberFormat="1" applyFont="1" applyFill="1"/>
    <xf numFmtId="10" fontId="2" fillId="3" borderId="0" xfId="0" applyNumberFormat="1" applyFont="1" applyFill="1"/>
    <xf numFmtId="0" fontId="2" fillId="2" borderId="7" xfId="0" applyFont="1" applyFill="1" applyBorder="1"/>
    <xf numFmtId="2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/>
    <xf numFmtId="10" fontId="2" fillId="2" borderId="8" xfId="0" applyNumberFormat="1" applyFont="1" applyFill="1" applyBorder="1"/>
    <xf numFmtId="2" fontId="2" fillId="2" borderId="8" xfId="0" applyNumberFormat="1" applyFont="1" applyFill="1" applyBorder="1"/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2" fontId="2" fillId="2" borderId="0" xfId="0" applyNumberFormat="1" applyFont="1" applyFill="1"/>
    <xf numFmtId="0" fontId="2" fillId="2" borderId="11" xfId="0" applyFont="1" applyFill="1" applyBorder="1"/>
    <xf numFmtId="2" fontId="2" fillId="2" borderId="10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10" fontId="2" fillId="2" borderId="13" xfId="0" applyNumberFormat="1" applyFont="1" applyFill="1" applyBorder="1"/>
    <xf numFmtId="10" fontId="1" fillId="0" borderId="0" xfId="0" applyNumberFormat="1" applyFont="1"/>
    <xf numFmtId="0" fontId="1" fillId="0" borderId="0" xfId="0" applyFont="1"/>
    <xf numFmtId="43" fontId="0" fillId="0" borderId="0" xfId="1" applyFont="1"/>
    <xf numFmtId="10" fontId="1" fillId="2" borderId="0" xfId="0" applyNumberFormat="1" applyFont="1" applyFill="1"/>
    <xf numFmtId="0" fontId="1" fillId="0" borderId="1" xfId="0" applyFont="1" applyBorder="1"/>
    <xf numFmtId="43" fontId="2" fillId="2" borderId="16" xfId="1" applyFont="1" applyFill="1" applyBorder="1"/>
    <xf numFmtId="0" fontId="2" fillId="2" borderId="2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3" fontId="1" fillId="2" borderId="12" xfId="1" applyFont="1" applyFill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/>
    <xf numFmtId="4" fontId="2" fillId="2" borderId="2" xfId="0" applyNumberFormat="1" applyFont="1" applyFill="1" applyBorder="1"/>
    <xf numFmtId="43" fontId="2" fillId="2" borderId="12" xfId="1" applyFont="1" applyFill="1" applyBorder="1"/>
    <xf numFmtId="4" fontId="2" fillId="2" borderId="8" xfId="0" applyNumberFormat="1" applyFont="1" applyFill="1" applyBorder="1" applyAlignment="1">
      <alignment horizontal="right"/>
    </xf>
    <xf numFmtId="10" fontId="2" fillId="2" borderId="2" xfId="0" applyNumberFormat="1" applyFont="1" applyFill="1" applyBorder="1"/>
    <xf numFmtId="43" fontId="8" fillId="2" borderId="0" xfId="1" applyFont="1" applyFill="1"/>
    <xf numFmtId="2" fontId="1" fillId="0" borderId="1" xfId="0" applyNumberFormat="1" applyFont="1" applyBorder="1" applyAlignment="1">
      <alignment horizontal="left"/>
    </xf>
    <xf numFmtId="164" fontId="2" fillId="2" borderId="8" xfId="0" applyNumberFormat="1" applyFont="1" applyFill="1" applyBorder="1"/>
    <xf numFmtId="2" fontId="1" fillId="2" borderId="5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10" xfId="0" applyFont="1" applyFill="1" applyBorder="1"/>
    <xf numFmtId="43" fontId="0" fillId="0" borderId="0" xfId="0" applyNumberFormat="1"/>
    <xf numFmtId="0" fontId="1" fillId="2" borderId="0" xfId="0" applyFont="1" applyFill="1"/>
    <xf numFmtId="0" fontId="2" fillId="2" borderId="9" xfId="0" applyFont="1" applyFill="1" applyBorder="1"/>
    <xf numFmtId="10" fontId="2" fillId="2" borderId="9" xfId="2" applyNumberFormat="1" applyFont="1" applyFill="1" applyBorder="1"/>
    <xf numFmtId="4" fontId="2" fillId="2" borderId="9" xfId="0" applyNumberFormat="1" applyFont="1" applyFill="1" applyBorder="1" applyAlignment="1">
      <alignment horizontal="left"/>
    </xf>
    <xf numFmtId="10" fontId="2" fillId="2" borderId="9" xfId="0" applyNumberFormat="1" applyFont="1" applyFill="1" applyBorder="1"/>
    <xf numFmtId="2" fontId="2" fillId="2" borderId="9" xfId="0" applyNumberFormat="1" applyFont="1" applyFill="1" applyBorder="1"/>
    <xf numFmtId="10" fontId="1" fillId="3" borderId="0" xfId="2" applyNumberFormat="1" applyFont="1" applyFill="1" applyBorder="1" applyProtection="1"/>
    <xf numFmtId="49" fontId="2" fillId="2" borderId="0" xfId="0" applyNumberFormat="1" applyFont="1" applyFill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43" fontId="2" fillId="2" borderId="14" xfId="1" applyFont="1" applyFill="1" applyBorder="1" applyAlignment="1">
      <alignment wrapText="1"/>
    </xf>
    <xf numFmtId="43" fontId="2" fillId="2" borderId="16" xfId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2" fontId="2" fillId="2" borderId="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 wrapText="1"/>
    </xf>
    <xf numFmtId="2" fontId="2" fillId="2" borderId="8" xfId="0" applyNumberFormat="1" applyFont="1" applyFill="1" applyBorder="1" applyAlignment="1">
      <alignment horizontal="center" wrapText="1"/>
    </xf>
    <xf numFmtId="2" fontId="2" fillId="2" borderId="7" xfId="0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2" fontId="2" fillId="2" borderId="9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4" fontId="2" fillId="2" borderId="9" xfId="0" applyNumberFormat="1" applyFont="1" applyFill="1" applyBorder="1" applyAlignment="1">
      <alignment horizontal="center" wrapText="1"/>
    </xf>
    <xf numFmtId="2" fontId="2" fillId="2" borderId="9" xfId="0" applyNumberFormat="1" applyFont="1" applyFill="1" applyBorder="1" applyAlignment="1">
      <alignment horizontal="center" wrapText="1"/>
    </xf>
    <xf numFmtId="2" fontId="2" fillId="2" borderId="11" xfId="0" applyNumberFormat="1" applyFont="1" applyFill="1" applyBorder="1" applyAlignment="1">
      <alignment horizontal="center" wrapText="1"/>
    </xf>
    <xf numFmtId="0" fontId="1" fillId="3" borderId="8" xfId="0" applyFont="1" applyFill="1" applyBorder="1"/>
    <xf numFmtId="2" fontId="2" fillId="4" borderId="6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left"/>
    </xf>
    <xf numFmtId="4" fontId="2" fillId="3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43" fontId="1" fillId="0" borderId="14" xfId="1" applyFont="1" applyBorder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43" fontId="1" fillId="0" borderId="15" xfId="1" applyFont="1" applyBorder="1"/>
    <xf numFmtId="0" fontId="1" fillId="3" borderId="9" xfId="0" applyFont="1" applyFill="1" applyBorder="1"/>
    <xf numFmtId="2" fontId="2" fillId="4" borderId="10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2" fontId="1" fillId="0" borderId="9" xfId="0" applyNumberFormat="1" applyFont="1" applyBorder="1"/>
    <xf numFmtId="2" fontId="1" fillId="0" borderId="0" xfId="0" applyNumberFormat="1" applyFont="1"/>
    <xf numFmtId="10" fontId="1" fillId="2" borderId="9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10" xfId="0" applyFont="1" applyFill="1" applyBorder="1"/>
    <xf numFmtId="4" fontId="1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2" fontId="1" fillId="0" borderId="6" xfId="0" applyNumberFormat="1" applyFont="1" applyBorder="1" applyAlignment="1">
      <alignment horizontal="center"/>
    </xf>
    <xf numFmtId="10" fontId="1" fillId="0" borderId="8" xfId="0" applyNumberFormat="1" applyFont="1" applyBorder="1"/>
    <xf numFmtId="4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164" fontId="1" fillId="0" borderId="8" xfId="2" applyNumberFormat="1" applyFont="1" applyBorder="1"/>
    <xf numFmtId="2" fontId="1" fillId="0" borderId="8" xfId="0" applyNumberFormat="1" applyFont="1" applyBorder="1"/>
    <xf numFmtId="0" fontId="1" fillId="0" borderId="4" xfId="0" applyFont="1" applyBorder="1"/>
    <xf numFmtId="16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2" fillId="0" borderId="6" xfId="0" applyFont="1" applyBorder="1"/>
    <xf numFmtId="2" fontId="1" fillId="0" borderId="8" xfId="0" applyNumberFormat="1" applyFont="1" applyBorder="1" applyAlignment="1">
      <alignment horizontal="center"/>
    </xf>
    <xf numFmtId="43" fontId="1" fillId="4" borderId="15" xfId="1" applyFont="1" applyFill="1" applyBorder="1" applyProtection="1">
      <protection locked="0"/>
    </xf>
    <xf numFmtId="2" fontId="1" fillId="2" borderId="0" xfId="0" applyNumberFormat="1" applyFont="1" applyFill="1"/>
    <xf numFmtId="43" fontId="1" fillId="2" borderId="15" xfId="1" applyFont="1" applyFill="1" applyBorder="1"/>
    <xf numFmtId="9" fontId="1" fillId="0" borderId="0" xfId="2" applyFont="1" applyFill="1" applyBorder="1" applyProtection="1">
      <protection locked="0"/>
    </xf>
    <xf numFmtId="2" fontId="1" fillId="3" borderId="0" xfId="0" applyNumberFormat="1" applyFont="1" applyFill="1"/>
    <xf numFmtId="10" fontId="1" fillId="4" borderId="0" xfId="2" applyNumberFormat="1" applyFont="1" applyFill="1" applyBorder="1" applyProtection="1">
      <protection locked="0"/>
    </xf>
    <xf numFmtId="9" fontId="1" fillId="2" borderId="0" xfId="0" applyNumberFormat="1" applyFont="1" applyFill="1"/>
    <xf numFmtId="0" fontId="1" fillId="0" borderId="10" xfId="0" applyFont="1" applyBorder="1"/>
    <xf numFmtId="0" fontId="1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43" fontId="7" fillId="0" borderId="0" xfId="1" applyFont="1" applyAlignment="1">
      <alignment horizontal="right"/>
    </xf>
    <xf numFmtId="43" fontId="7" fillId="0" borderId="0" xfId="1" applyFont="1"/>
    <xf numFmtId="0" fontId="6" fillId="0" borderId="17" xfId="0" applyFont="1" applyBorder="1"/>
    <xf numFmtId="0" fontId="7" fillId="0" borderId="18" xfId="0" applyFont="1" applyBorder="1"/>
    <xf numFmtId="43" fontId="7" fillId="0" borderId="18" xfId="1" applyFont="1" applyBorder="1" applyAlignment="1">
      <alignment horizontal="right"/>
    </xf>
    <xf numFmtId="43" fontId="7" fillId="0" borderId="22" xfId="1" applyFont="1" applyBorder="1"/>
    <xf numFmtId="0" fontId="7" fillId="0" borderId="19" xfId="0" applyFont="1" applyBorder="1"/>
    <xf numFmtId="43" fontId="7" fillId="0" borderId="0" xfId="1" applyFont="1" applyBorder="1" applyAlignment="1">
      <alignment horizontal="right"/>
    </xf>
    <xf numFmtId="43" fontId="7" fillId="0" borderId="0" xfId="1" applyFont="1" applyBorder="1"/>
    <xf numFmtId="43" fontId="7" fillId="0" borderId="23" xfId="1" applyFont="1" applyBorder="1"/>
    <xf numFmtId="9" fontId="7" fillId="4" borderId="0" xfId="2" applyFont="1" applyFill="1" applyBorder="1" applyProtection="1">
      <protection locked="0"/>
    </xf>
    <xf numFmtId="43" fontId="7" fillId="5" borderId="0" xfId="1" applyFont="1" applyFill="1" applyBorder="1"/>
    <xf numFmtId="0" fontId="6" fillId="0" borderId="20" xfId="0" applyFont="1" applyBorder="1"/>
    <xf numFmtId="0" fontId="6" fillId="0" borderId="21" xfId="0" applyFont="1" applyBorder="1"/>
    <xf numFmtId="43" fontId="6" fillId="0" borderId="21" xfId="1" applyFont="1" applyBorder="1" applyAlignment="1">
      <alignment horizontal="right"/>
    </xf>
    <xf numFmtId="43" fontId="7" fillId="0" borderId="24" xfId="1" applyFont="1" applyBorder="1" applyAlignment="1">
      <alignment horizontal="center" wrapText="1"/>
    </xf>
    <xf numFmtId="0" fontId="7" fillId="0" borderId="20" xfId="0" applyFont="1" applyBorder="1"/>
    <xf numFmtId="0" fontId="7" fillId="0" borderId="21" xfId="0" applyFont="1" applyBorder="1"/>
    <xf numFmtId="43" fontId="7" fillId="0" borderId="21" xfId="1" applyFont="1" applyBorder="1" applyAlignment="1">
      <alignment horizontal="right"/>
    </xf>
    <xf numFmtId="43" fontId="6" fillId="5" borderId="21" xfId="1" applyFont="1" applyFill="1" applyBorder="1"/>
    <xf numFmtId="43" fontId="7" fillId="0" borderId="24" xfId="1" applyFont="1" applyBorder="1" applyAlignment="1">
      <alignment wrapText="1"/>
    </xf>
    <xf numFmtId="43" fontId="7" fillId="4" borderId="18" xfId="1" applyFont="1" applyFill="1" applyBorder="1" applyAlignment="1" applyProtection="1">
      <alignment horizontal="center"/>
      <protection locked="0"/>
    </xf>
    <xf numFmtId="43" fontId="7" fillId="4" borderId="0" xfId="1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0" fontId="7" fillId="4" borderId="0" xfId="0" applyFont="1" applyFill="1" applyBorder="1"/>
    <xf numFmtId="0" fontId="7" fillId="4" borderId="0" xfId="0" applyFont="1" applyFill="1" applyBorder="1" applyProtection="1"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view="pageLayout" zoomScaleNormal="100" workbookViewId="0">
      <selection activeCell="W23" sqref="W23"/>
    </sheetView>
  </sheetViews>
  <sheetFormatPr defaultRowHeight="12.75" x14ac:dyDescent="0.2"/>
  <cols>
    <col min="1" max="1" width="35" customWidth="1"/>
    <col min="2" max="2" width="0" hidden="1" customWidth="1"/>
    <col min="3" max="3" width="10.5703125" customWidth="1"/>
    <col min="4" max="4" width="4.42578125" customWidth="1"/>
    <col min="5" max="5" width="5.42578125" customWidth="1"/>
    <col min="6" max="6" width="5.5703125" customWidth="1"/>
    <col min="7" max="7" width="9.85546875" customWidth="1"/>
    <col min="8" max="8" width="3.42578125" style="3" customWidth="1"/>
    <col min="9" max="9" width="8.7109375" customWidth="1"/>
    <col min="10" max="10" width="12.5703125" style="37" customWidth="1"/>
  </cols>
  <sheetData>
    <row r="1" spans="1:10" ht="22.5" customHeight="1" x14ac:dyDescent="0.25">
      <c r="A1" s="73" t="s">
        <v>89</v>
      </c>
      <c r="B1" s="73"/>
      <c r="C1" s="73"/>
      <c r="D1" s="73"/>
      <c r="E1" s="73"/>
      <c r="F1" s="73"/>
      <c r="G1" s="73"/>
      <c r="H1" s="73"/>
      <c r="I1" s="73"/>
      <c r="J1" s="52"/>
    </row>
    <row r="2" spans="1:10" ht="7.5" customHeight="1" x14ac:dyDescent="0.2">
      <c r="A2" s="4"/>
      <c r="B2" s="4"/>
      <c r="C2" s="5"/>
      <c r="D2" s="6"/>
      <c r="E2" s="6"/>
      <c r="F2" s="4"/>
      <c r="G2" s="4"/>
      <c r="H2" s="5"/>
      <c r="I2" s="5"/>
    </row>
    <row r="3" spans="1:10" ht="26.25" customHeight="1" x14ac:dyDescent="0.2">
      <c r="A3" s="78" t="s">
        <v>1</v>
      </c>
      <c r="B3" s="79"/>
      <c r="C3" s="80" t="s">
        <v>2</v>
      </c>
      <c r="D3" s="81"/>
      <c r="E3" s="82" t="s">
        <v>3</v>
      </c>
      <c r="F3" s="81"/>
      <c r="G3" s="82" t="s">
        <v>4</v>
      </c>
      <c r="H3" s="83" t="s">
        <v>5</v>
      </c>
      <c r="I3" s="84"/>
      <c r="J3" s="76" t="s">
        <v>62</v>
      </c>
    </row>
    <row r="4" spans="1:10" x14ac:dyDescent="0.2">
      <c r="A4" s="85" t="s">
        <v>6</v>
      </c>
      <c r="B4" s="86"/>
      <c r="C4" s="87" t="s">
        <v>48</v>
      </c>
      <c r="D4" s="88"/>
      <c r="E4" s="89">
        <v>180.33</v>
      </c>
      <c r="F4" s="88"/>
      <c r="G4" s="89">
        <v>41.5</v>
      </c>
      <c r="H4" s="90">
        <v>8.3000000000000007</v>
      </c>
      <c r="I4" s="91"/>
      <c r="J4" s="77"/>
    </row>
    <row r="5" spans="1:10" ht="20.25" customHeight="1" x14ac:dyDescent="0.2">
      <c r="A5" s="56" t="s">
        <v>81</v>
      </c>
      <c r="B5" s="92"/>
      <c r="C5" s="93">
        <v>77350</v>
      </c>
      <c r="D5" s="94" t="s">
        <v>52</v>
      </c>
      <c r="E5" s="95"/>
      <c r="F5" s="96"/>
      <c r="G5" s="95"/>
      <c r="H5" s="97"/>
      <c r="I5" s="98"/>
      <c r="J5" s="99"/>
    </row>
    <row r="6" spans="1:10" x14ac:dyDescent="0.2">
      <c r="A6" s="57" t="s">
        <v>51</v>
      </c>
      <c r="B6" s="100"/>
      <c r="C6" s="7">
        <f>C5/13</f>
        <v>5950</v>
      </c>
      <c r="D6" s="101"/>
      <c r="E6" s="102"/>
      <c r="F6" s="101"/>
      <c r="G6" s="102"/>
      <c r="H6" s="103"/>
      <c r="I6" s="104"/>
      <c r="J6" s="105"/>
    </row>
    <row r="7" spans="1:10" x14ac:dyDescent="0.2">
      <c r="A7" s="58" t="s">
        <v>82</v>
      </c>
      <c r="B7" s="106"/>
      <c r="C7" s="107">
        <v>33</v>
      </c>
      <c r="D7" s="108"/>
      <c r="E7" s="109"/>
      <c r="F7" s="41" t="s">
        <v>58</v>
      </c>
      <c r="G7" s="42"/>
      <c r="H7" s="43"/>
      <c r="I7" s="55"/>
      <c r="J7" s="44">
        <f>C7</f>
        <v>33</v>
      </c>
    </row>
    <row r="8" spans="1:10" ht="18.75" customHeight="1" x14ac:dyDescent="0.2">
      <c r="A8" s="110" t="s">
        <v>49</v>
      </c>
      <c r="B8" s="111"/>
      <c r="C8" s="12" t="s">
        <v>7</v>
      </c>
      <c r="D8" s="13"/>
      <c r="E8" s="14" t="s">
        <v>8</v>
      </c>
      <c r="F8" s="45"/>
      <c r="G8" s="46" t="s">
        <v>9</v>
      </c>
      <c r="H8" s="112"/>
      <c r="I8" s="47" t="s">
        <v>10</v>
      </c>
      <c r="J8" s="105"/>
    </row>
    <row r="9" spans="1:10" ht="12.75" customHeight="1" x14ac:dyDescent="0.2">
      <c r="A9" s="1" t="s">
        <v>88</v>
      </c>
      <c r="B9" s="36"/>
      <c r="C9" s="15" t="s">
        <v>46</v>
      </c>
      <c r="D9" s="70" t="s">
        <v>43</v>
      </c>
      <c r="E9" s="70"/>
      <c r="F9" s="36"/>
      <c r="G9" s="16">
        <v>0.1124</v>
      </c>
      <c r="H9" s="113"/>
      <c r="I9" s="113" t="s">
        <v>12</v>
      </c>
      <c r="J9" s="105"/>
    </row>
    <row r="10" spans="1:10" ht="12.75" customHeight="1" x14ac:dyDescent="0.2">
      <c r="A10" s="1"/>
      <c r="B10" s="36"/>
      <c r="C10" s="15"/>
      <c r="D10" s="2"/>
      <c r="E10" s="8"/>
      <c r="F10" s="36"/>
      <c r="G10" s="9"/>
      <c r="H10" s="113"/>
      <c r="I10" s="113"/>
      <c r="J10" s="105"/>
    </row>
    <row r="11" spans="1:10" ht="12.75" customHeight="1" x14ac:dyDescent="0.2">
      <c r="A11" s="39" t="s">
        <v>13</v>
      </c>
      <c r="B11" s="36"/>
      <c r="C11" s="53">
        <v>8.3000000000000007</v>
      </c>
      <c r="D11" s="71" t="s">
        <v>14</v>
      </c>
      <c r="E11" s="71"/>
      <c r="F11" s="36"/>
      <c r="G11" s="38">
        <v>3.9300000000000002E-2</v>
      </c>
      <c r="H11" s="113"/>
      <c r="I11" s="113" t="s">
        <v>15</v>
      </c>
      <c r="J11" s="105"/>
    </row>
    <row r="12" spans="1:10" ht="12.75" customHeight="1" x14ac:dyDescent="0.2">
      <c r="A12" s="39" t="s">
        <v>16</v>
      </c>
      <c r="B12" s="36"/>
      <c r="C12" s="53" t="s">
        <v>17</v>
      </c>
      <c r="D12" s="71" t="s">
        <v>18</v>
      </c>
      <c r="E12" s="71"/>
      <c r="F12" s="36"/>
      <c r="G12" s="38">
        <v>3.0000000000000001E-3</v>
      </c>
      <c r="H12" s="113"/>
      <c r="I12" s="113" t="s">
        <v>19</v>
      </c>
      <c r="J12" s="105"/>
    </row>
    <row r="13" spans="1:10" ht="12.75" customHeight="1" x14ac:dyDescent="0.2">
      <c r="A13" s="39" t="s">
        <v>20</v>
      </c>
      <c r="B13" s="36"/>
      <c r="C13" s="53" t="s">
        <v>79</v>
      </c>
      <c r="D13" s="71" t="s">
        <v>80</v>
      </c>
      <c r="E13" s="71"/>
      <c r="F13" s="36"/>
      <c r="G13" s="38">
        <v>9.7999999999999997E-3</v>
      </c>
      <c r="H13" s="113"/>
      <c r="I13" s="113" t="s">
        <v>21</v>
      </c>
      <c r="J13" s="105"/>
    </row>
    <row r="14" spans="1:10" ht="12.75" customHeight="1" x14ac:dyDescent="0.2">
      <c r="A14" s="39" t="s">
        <v>22</v>
      </c>
      <c r="B14" s="36"/>
      <c r="C14" s="53" t="s">
        <v>83</v>
      </c>
      <c r="D14" s="71" t="s">
        <v>85</v>
      </c>
      <c r="E14" s="71"/>
      <c r="F14" s="36"/>
      <c r="G14" s="114">
        <v>1.2710000000000001E-2</v>
      </c>
      <c r="H14" s="113"/>
      <c r="I14" s="113" t="s">
        <v>23</v>
      </c>
      <c r="J14" s="105"/>
    </row>
    <row r="15" spans="1:10" ht="12.75" customHeight="1" x14ac:dyDescent="0.2">
      <c r="A15" s="1" t="s">
        <v>47</v>
      </c>
      <c r="B15" s="2"/>
      <c r="C15" s="15" t="s">
        <v>84</v>
      </c>
      <c r="D15" s="69" t="s">
        <v>86</v>
      </c>
      <c r="E15" s="69"/>
      <c r="F15" s="2"/>
      <c r="G15" s="16">
        <f>G11+G12+G13+G14</f>
        <v>6.4810000000000006E-2</v>
      </c>
      <c r="H15" s="10"/>
      <c r="I15" s="10"/>
      <c r="J15" s="105"/>
    </row>
    <row r="16" spans="1:10" ht="12.75" customHeight="1" x14ac:dyDescent="0.2">
      <c r="A16" s="1"/>
      <c r="B16" s="2"/>
      <c r="C16" s="15"/>
      <c r="D16" s="2"/>
      <c r="E16" s="8"/>
      <c r="F16" s="2"/>
      <c r="G16" s="17"/>
      <c r="H16" s="10"/>
      <c r="I16" s="10"/>
      <c r="J16" s="105"/>
    </row>
    <row r="17" spans="1:10" ht="12.75" customHeight="1" x14ac:dyDescent="0.2">
      <c r="A17" s="39" t="s">
        <v>24</v>
      </c>
      <c r="B17" s="36"/>
      <c r="C17" s="115"/>
      <c r="D17" s="36"/>
      <c r="E17" s="116"/>
      <c r="F17" s="36"/>
      <c r="G17" s="38">
        <v>8.3333333300000006E-2</v>
      </c>
      <c r="H17" s="113"/>
      <c r="I17" s="113"/>
      <c r="J17" s="105"/>
    </row>
    <row r="18" spans="1:10" ht="12.75" customHeight="1" x14ac:dyDescent="0.2">
      <c r="A18" s="39" t="s">
        <v>42</v>
      </c>
      <c r="B18" s="36"/>
      <c r="C18" s="115"/>
      <c r="D18" s="36"/>
      <c r="E18" s="116"/>
      <c r="F18" s="36"/>
      <c r="G18" s="114">
        <v>1.84E-2</v>
      </c>
      <c r="H18" s="113"/>
      <c r="I18" s="113" t="s">
        <v>25</v>
      </c>
      <c r="J18" s="105"/>
    </row>
    <row r="19" spans="1:10" ht="12.75" customHeight="1" x14ac:dyDescent="0.2">
      <c r="A19" s="1" t="s">
        <v>44</v>
      </c>
      <c r="B19" s="2"/>
      <c r="C19" s="7"/>
      <c r="D19" s="2"/>
      <c r="E19" s="8"/>
      <c r="F19" s="2"/>
      <c r="G19" s="16">
        <f>G17+G18</f>
        <v>0.10173333330000001</v>
      </c>
      <c r="H19" s="10"/>
      <c r="I19" s="10"/>
      <c r="J19" s="105"/>
    </row>
    <row r="20" spans="1:10" ht="12.75" customHeight="1" x14ac:dyDescent="0.2">
      <c r="A20" s="1"/>
      <c r="B20" s="2"/>
      <c r="C20" s="7"/>
      <c r="D20" s="2"/>
      <c r="E20" s="8"/>
      <c r="F20" s="2"/>
      <c r="G20" s="17"/>
      <c r="H20" s="10"/>
      <c r="I20" s="10"/>
      <c r="J20" s="105"/>
    </row>
    <row r="21" spans="1:10" ht="12.75" customHeight="1" thickBot="1" x14ac:dyDescent="0.25">
      <c r="A21" s="1" t="s">
        <v>45</v>
      </c>
      <c r="B21" s="2"/>
      <c r="C21" s="7"/>
      <c r="D21" s="2"/>
      <c r="E21" s="8"/>
      <c r="F21" s="2"/>
      <c r="G21" s="34">
        <f>G9+G15+G19</f>
        <v>0.27894333329999998</v>
      </c>
      <c r="H21" s="10"/>
      <c r="I21" s="10"/>
      <c r="J21" s="105">
        <f>J7*G21</f>
        <v>9.2051299988999986</v>
      </c>
    </row>
    <row r="22" spans="1:10" ht="12.75" customHeight="1" thickTop="1" x14ac:dyDescent="0.2">
      <c r="A22" s="1"/>
      <c r="B22" s="2"/>
      <c r="C22" s="7"/>
      <c r="D22" s="2"/>
      <c r="E22" s="8"/>
      <c r="F22" s="2"/>
      <c r="G22" s="17"/>
      <c r="H22" s="10"/>
      <c r="I22" s="10"/>
      <c r="J22" s="105"/>
    </row>
    <row r="23" spans="1:10" x14ac:dyDescent="0.2">
      <c r="A23" s="117" t="s">
        <v>26</v>
      </c>
      <c r="B23" s="18"/>
      <c r="C23" s="19"/>
      <c r="D23" s="74" t="s">
        <v>11</v>
      </c>
      <c r="E23" s="74"/>
      <c r="F23" s="20"/>
      <c r="G23" s="21">
        <v>1.2208000000000001</v>
      </c>
      <c r="H23" s="22"/>
      <c r="I23" s="22"/>
      <c r="J23" s="105"/>
    </row>
    <row r="24" spans="1:10" x14ac:dyDescent="0.2">
      <c r="A24" s="118" t="s">
        <v>27</v>
      </c>
      <c r="B24" s="23"/>
      <c r="C24" s="24"/>
      <c r="D24" s="75" t="s">
        <v>90</v>
      </c>
      <c r="E24" s="75"/>
      <c r="F24" s="26"/>
      <c r="G24" s="16">
        <v>-0.1772</v>
      </c>
      <c r="H24" s="27"/>
      <c r="I24" s="27"/>
      <c r="J24" s="105"/>
    </row>
    <row r="25" spans="1:10" x14ac:dyDescent="0.2">
      <c r="A25" s="118" t="s">
        <v>28</v>
      </c>
      <c r="B25" s="23"/>
      <c r="C25" s="24"/>
      <c r="D25" s="72" t="s">
        <v>91</v>
      </c>
      <c r="E25" s="72"/>
      <c r="F25" s="26"/>
      <c r="G25" s="16">
        <f>G23+G24</f>
        <v>1.0436000000000001</v>
      </c>
      <c r="H25" s="27"/>
      <c r="I25" s="27"/>
      <c r="J25" s="105"/>
    </row>
    <row r="26" spans="1:10" x14ac:dyDescent="0.2">
      <c r="A26" s="118" t="s">
        <v>29</v>
      </c>
      <c r="B26" s="23"/>
      <c r="C26" s="24"/>
      <c r="D26" s="67" t="s">
        <v>92</v>
      </c>
      <c r="E26" s="67"/>
      <c r="F26" s="26"/>
      <c r="G26" s="16">
        <v>-4.3549999999999998E-2</v>
      </c>
      <c r="H26" s="27"/>
      <c r="I26" s="27"/>
      <c r="J26" s="105"/>
    </row>
    <row r="27" spans="1:10" ht="12.75" customHeight="1" x14ac:dyDescent="0.2">
      <c r="A27" s="118" t="s">
        <v>30</v>
      </c>
      <c r="B27" s="23"/>
      <c r="C27" s="24"/>
      <c r="D27" s="60"/>
      <c r="E27" s="25"/>
      <c r="F27" s="26"/>
      <c r="G27" s="16"/>
      <c r="H27" s="27"/>
      <c r="I27" s="27"/>
      <c r="J27" s="105"/>
    </row>
    <row r="28" spans="1:10" x14ac:dyDescent="0.2">
      <c r="A28" s="119" t="s">
        <v>31</v>
      </c>
      <c r="B28" s="28"/>
      <c r="C28" s="29"/>
      <c r="D28" s="68" t="s">
        <v>93</v>
      </c>
      <c r="E28" s="68"/>
      <c r="F28" s="61"/>
      <c r="G28" s="62">
        <v>1</v>
      </c>
      <c r="H28" s="27"/>
      <c r="I28" s="27"/>
      <c r="J28" s="105"/>
    </row>
    <row r="29" spans="1:10" ht="14.25" customHeight="1" x14ac:dyDescent="0.2">
      <c r="A29" s="36"/>
      <c r="B29" s="36"/>
      <c r="C29" s="113"/>
      <c r="D29" s="36"/>
      <c r="E29" s="120"/>
      <c r="F29" s="48" t="s">
        <v>59</v>
      </c>
      <c r="G29" s="31"/>
      <c r="H29" s="33"/>
      <c r="I29" s="33"/>
      <c r="J29" s="49">
        <f>J7+J21</f>
        <v>42.205129998899999</v>
      </c>
    </row>
    <row r="30" spans="1:10" x14ac:dyDescent="0.2">
      <c r="A30" s="110" t="s">
        <v>50</v>
      </c>
      <c r="B30" s="11"/>
      <c r="C30" s="12"/>
      <c r="D30" s="13"/>
      <c r="E30" s="14"/>
      <c r="F30" s="45"/>
      <c r="G30" s="46" t="s">
        <v>32</v>
      </c>
      <c r="H30" s="47"/>
      <c r="I30" s="47"/>
      <c r="J30" s="105"/>
    </row>
    <row r="31" spans="1:10" ht="12.75" customHeight="1" x14ac:dyDescent="0.2">
      <c r="A31" s="121" t="s">
        <v>33</v>
      </c>
      <c r="B31" s="122"/>
      <c r="C31" s="123"/>
      <c r="D31" s="124"/>
      <c r="E31" s="125"/>
      <c r="F31" s="126"/>
      <c r="G31" s="127">
        <v>5.3800000000000001E-2</v>
      </c>
      <c r="H31" s="128"/>
      <c r="I31" s="128"/>
      <c r="J31" s="105"/>
    </row>
    <row r="32" spans="1:10" ht="12.75" customHeight="1" x14ac:dyDescent="0.2">
      <c r="A32" s="39" t="s">
        <v>34</v>
      </c>
      <c r="B32" s="129"/>
      <c r="C32" s="115"/>
      <c r="D32" s="36"/>
      <c r="E32" s="116"/>
      <c r="F32" s="36"/>
      <c r="G32" s="130">
        <v>1.0999999999999999E-2</v>
      </c>
      <c r="H32" s="113"/>
      <c r="I32" s="113"/>
      <c r="J32" s="105"/>
    </row>
    <row r="33" spans="1:11" ht="12.75" customHeight="1" x14ac:dyDescent="0.2">
      <c r="A33" s="39" t="s">
        <v>35</v>
      </c>
      <c r="B33" s="129"/>
      <c r="C33" s="115"/>
      <c r="D33" s="36"/>
      <c r="E33" s="116"/>
      <c r="F33" s="36"/>
      <c r="G33" s="130">
        <v>2.0403999999999999E-2</v>
      </c>
      <c r="H33" s="113"/>
      <c r="I33" s="113"/>
      <c r="J33" s="105"/>
    </row>
    <row r="34" spans="1:11" ht="12.75" customHeight="1" x14ac:dyDescent="0.2">
      <c r="A34" s="39" t="s">
        <v>36</v>
      </c>
      <c r="B34" s="129"/>
      <c r="C34" s="115"/>
      <c r="D34" s="36"/>
      <c r="E34" s="116"/>
      <c r="F34" s="36"/>
      <c r="G34" s="130">
        <v>1.43E-2</v>
      </c>
      <c r="H34" s="113"/>
      <c r="I34" s="113"/>
      <c r="J34" s="105"/>
    </row>
    <row r="35" spans="1:11" ht="12.75" customHeight="1" x14ac:dyDescent="0.2">
      <c r="A35" s="39" t="s">
        <v>37</v>
      </c>
      <c r="B35" s="129"/>
      <c r="C35" s="115"/>
      <c r="D35" s="36"/>
      <c r="E35" s="116"/>
      <c r="F35" s="36"/>
      <c r="G35" s="130">
        <v>1.4999999999999999E-2</v>
      </c>
      <c r="H35" s="113"/>
      <c r="I35" s="113"/>
      <c r="J35" s="105"/>
    </row>
    <row r="36" spans="1:11" ht="12.75" customHeight="1" x14ac:dyDescent="0.2">
      <c r="A36" s="39" t="s">
        <v>38</v>
      </c>
      <c r="B36" s="129"/>
      <c r="C36" s="115"/>
      <c r="D36" s="36"/>
      <c r="E36" s="116"/>
      <c r="F36" s="36"/>
      <c r="G36" s="130">
        <v>4.3569999999999998E-2</v>
      </c>
      <c r="H36" s="113"/>
      <c r="I36" s="113"/>
      <c r="J36" s="105"/>
    </row>
    <row r="37" spans="1:11" ht="12.75" customHeight="1" x14ac:dyDescent="0.2">
      <c r="A37" s="39" t="s">
        <v>39</v>
      </c>
      <c r="B37" s="129"/>
      <c r="C37" s="115"/>
      <c r="D37" s="36"/>
      <c r="E37" s="116"/>
      <c r="F37" s="36"/>
      <c r="G37" s="130">
        <v>2.7000000000000001E-3</v>
      </c>
      <c r="H37" s="113"/>
      <c r="I37" s="113"/>
      <c r="J37" s="105"/>
    </row>
    <row r="38" spans="1:11" ht="12.75" customHeight="1" x14ac:dyDescent="0.2">
      <c r="A38" s="39" t="s">
        <v>40</v>
      </c>
      <c r="B38" s="129"/>
      <c r="C38" s="115"/>
      <c r="D38" s="36"/>
      <c r="E38" s="116"/>
      <c r="F38" s="36"/>
      <c r="G38" s="130">
        <v>3.2000000000000002E-3</v>
      </c>
      <c r="H38" s="113"/>
      <c r="I38" s="113"/>
      <c r="J38" s="105"/>
    </row>
    <row r="39" spans="1:11" x14ac:dyDescent="0.2">
      <c r="A39" s="30" t="s">
        <v>0</v>
      </c>
      <c r="B39" s="31"/>
      <c r="C39" s="32"/>
      <c r="D39" s="31"/>
      <c r="E39" s="50"/>
      <c r="F39" s="20"/>
      <c r="G39" s="54">
        <f>SUM(G31:G38)</f>
        <v>0.16397400000000001</v>
      </c>
      <c r="H39" s="22"/>
      <c r="I39" s="22"/>
      <c r="J39" s="105">
        <f>J29*G39</f>
        <v>6.920543986439629</v>
      </c>
    </row>
    <row r="40" spans="1:11" ht="12" customHeight="1" x14ac:dyDescent="0.2">
      <c r="A40" s="36"/>
      <c r="B40" s="36"/>
      <c r="C40" s="131"/>
      <c r="D40" s="36"/>
      <c r="E40" s="51" t="s">
        <v>87</v>
      </c>
      <c r="F40" s="31"/>
      <c r="G40" s="31"/>
      <c r="H40" s="33"/>
      <c r="I40" s="33"/>
      <c r="J40" s="49">
        <f>J29+J39</f>
        <v>49.125673985339631</v>
      </c>
    </row>
    <row r="41" spans="1:11" ht="12" customHeight="1" x14ac:dyDescent="0.2">
      <c r="A41" s="132" t="s">
        <v>53</v>
      </c>
      <c r="B41" s="126"/>
      <c r="C41" s="133"/>
      <c r="D41" s="126"/>
      <c r="E41" s="35"/>
      <c r="F41" s="36"/>
      <c r="G41" s="36"/>
      <c r="H41" s="113"/>
      <c r="I41" s="113"/>
      <c r="J41" s="105"/>
    </row>
    <row r="42" spans="1:11" ht="12" customHeight="1" x14ac:dyDescent="0.2">
      <c r="A42" s="39"/>
      <c r="B42" s="36"/>
      <c r="C42" s="131"/>
      <c r="D42" s="36"/>
      <c r="E42" s="35"/>
      <c r="F42" s="36"/>
      <c r="G42" s="36"/>
      <c r="H42" s="113"/>
      <c r="I42" s="113"/>
      <c r="J42" s="105"/>
    </row>
    <row r="43" spans="1:11" ht="12" customHeight="1" x14ac:dyDescent="0.2">
      <c r="A43" s="39" t="s">
        <v>54</v>
      </c>
      <c r="B43" s="36"/>
      <c r="C43" s="131"/>
      <c r="D43" s="36" t="s">
        <v>63</v>
      </c>
      <c r="E43" s="35"/>
      <c r="F43" s="36"/>
      <c r="G43" s="36"/>
      <c r="H43" s="113"/>
      <c r="I43" s="113"/>
      <c r="J43" s="134">
        <f>I63</f>
        <v>22.761754087055287</v>
      </c>
      <c r="K43" s="36"/>
    </row>
    <row r="44" spans="1:11" ht="12" customHeight="1" x14ac:dyDescent="0.2">
      <c r="A44" s="39"/>
      <c r="B44" s="36"/>
      <c r="C44" s="131"/>
      <c r="D44" s="36"/>
      <c r="E44" s="36"/>
      <c r="F44" s="38" t="s">
        <v>55</v>
      </c>
      <c r="G44" s="60"/>
      <c r="H44" s="60"/>
      <c r="I44" s="135"/>
      <c r="J44" s="136">
        <f>J40+J43</f>
        <v>71.887428072394925</v>
      </c>
    </row>
    <row r="45" spans="1:11" ht="12" customHeight="1" x14ac:dyDescent="0.2">
      <c r="A45" s="39" t="s">
        <v>60</v>
      </c>
      <c r="B45" s="36"/>
      <c r="C45" s="131"/>
      <c r="D45" s="36"/>
      <c r="E45" s="35" t="s">
        <v>74</v>
      </c>
      <c r="F45" s="137">
        <f>J45/J44</f>
        <v>0.21556382200424626</v>
      </c>
      <c r="G45" s="66" t="s">
        <v>78</v>
      </c>
      <c r="H45" s="138"/>
      <c r="I45" s="138"/>
      <c r="J45" s="134">
        <f>I70</f>
        <v>15.496328749340796</v>
      </c>
      <c r="K45" s="36"/>
    </row>
    <row r="46" spans="1:11" ht="12" customHeight="1" x14ac:dyDescent="0.2">
      <c r="A46" s="39"/>
      <c r="B46" s="36"/>
      <c r="C46" s="131"/>
      <c r="D46" s="36"/>
      <c r="E46" s="36"/>
      <c r="F46" s="38" t="s">
        <v>56</v>
      </c>
      <c r="G46" s="60"/>
      <c r="H46" s="135"/>
      <c r="I46" s="135"/>
      <c r="J46" s="136">
        <f>J44+J45</f>
        <v>87.383756821735716</v>
      </c>
    </row>
    <row r="47" spans="1:11" ht="12" customHeight="1" x14ac:dyDescent="0.2">
      <c r="A47" s="39" t="s">
        <v>61</v>
      </c>
      <c r="B47" s="36"/>
      <c r="C47" s="131"/>
      <c r="D47" s="36"/>
      <c r="E47" s="35"/>
      <c r="F47" s="36"/>
      <c r="G47" s="139">
        <v>0.1</v>
      </c>
      <c r="H47" s="113"/>
      <c r="I47" s="113"/>
      <c r="J47" s="105">
        <f>J46*G47</f>
        <v>8.7383756821735723</v>
      </c>
    </row>
    <row r="48" spans="1:11" ht="12" customHeight="1" x14ac:dyDescent="0.2">
      <c r="A48" s="39"/>
      <c r="B48" s="36"/>
      <c r="C48" s="131"/>
      <c r="D48" s="36"/>
      <c r="E48" s="36"/>
      <c r="F48" s="38" t="s">
        <v>0</v>
      </c>
      <c r="G48" s="140"/>
      <c r="H48" s="135"/>
      <c r="I48" s="135"/>
      <c r="J48" s="136">
        <f>J46+J47</f>
        <v>96.122132503909285</v>
      </c>
    </row>
    <row r="49" spans="1:11" x14ac:dyDescent="0.2">
      <c r="A49" s="141"/>
      <c r="B49" s="142"/>
      <c r="C49" s="143"/>
      <c r="D49" s="142"/>
      <c r="E49" s="142"/>
      <c r="F49" s="63" t="s">
        <v>57</v>
      </c>
      <c r="G49" s="64"/>
      <c r="H49" s="65"/>
      <c r="I49" s="65"/>
      <c r="J49" s="40"/>
      <c r="K49" s="59"/>
    </row>
    <row r="50" spans="1:11" ht="12.75" customHeight="1" x14ac:dyDescent="0.2">
      <c r="A50" s="36" t="s">
        <v>97</v>
      </c>
      <c r="B50" s="4"/>
      <c r="C50" s="5"/>
      <c r="D50" s="4"/>
      <c r="F50" s="4"/>
      <c r="G50" s="6" t="s">
        <v>41</v>
      </c>
      <c r="H50" s="5"/>
      <c r="I50" s="5"/>
    </row>
    <row r="51" spans="1:11" ht="12.75" customHeight="1" x14ac:dyDescent="0.2"/>
    <row r="52" spans="1:11" ht="12.75" customHeight="1" x14ac:dyDescent="0.2"/>
    <row r="53" spans="1:11" ht="13.5" thickBot="1" x14ac:dyDescent="0.25">
      <c r="A53" s="144" t="s">
        <v>76</v>
      </c>
      <c r="B53" s="144"/>
      <c r="C53" s="144"/>
      <c r="D53" s="144"/>
      <c r="E53" s="144"/>
      <c r="F53" s="145"/>
      <c r="G53" s="145"/>
      <c r="H53" s="146"/>
      <c r="I53" s="145"/>
      <c r="J53" s="147"/>
    </row>
    <row r="54" spans="1:11" x14ac:dyDescent="0.2">
      <c r="A54" s="148" t="s">
        <v>69</v>
      </c>
      <c r="B54" s="149"/>
      <c r="C54" s="149"/>
      <c r="D54" s="149"/>
      <c r="E54" s="149"/>
      <c r="F54" s="149"/>
      <c r="G54" s="149"/>
      <c r="H54" s="167">
        <v>112220</v>
      </c>
      <c r="I54" s="167"/>
      <c r="J54" s="151"/>
    </row>
    <row r="55" spans="1:11" x14ac:dyDescent="0.2">
      <c r="A55" s="152" t="s">
        <v>64</v>
      </c>
      <c r="B55" s="169"/>
      <c r="C55" s="169"/>
      <c r="D55" s="169"/>
      <c r="E55" s="169"/>
      <c r="F55" s="169"/>
      <c r="G55" s="169"/>
      <c r="H55" s="153"/>
      <c r="I55" s="154"/>
      <c r="J55" s="155"/>
    </row>
    <row r="56" spans="1:11" x14ac:dyDescent="0.2">
      <c r="A56" s="152" t="s">
        <v>66</v>
      </c>
      <c r="B56" s="169"/>
      <c r="C56" s="169"/>
      <c r="D56" s="169"/>
      <c r="E56" s="169"/>
      <c r="F56" s="169"/>
      <c r="G56" s="169"/>
      <c r="H56" s="153"/>
      <c r="I56" s="154"/>
      <c r="J56" s="155"/>
    </row>
    <row r="57" spans="1:11" x14ac:dyDescent="0.2">
      <c r="A57" s="152"/>
      <c r="B57" s="169"/>
      <c r="C57" s="169"/>
      <c r="D57" s="169"/>
      <c r="E57" s="169"/>
      <c r="F57" s="169"/>
      <c r="G57" s="169"/>
      <c r="H57" s="153"/>
      <c r="I57" s="154"/>
      <c r="J57" s="155"/>
    </row>
    <row r="58" spans="1:11" x14ac:dyDescent="0.2">
      <c r="A58" s="152" t="s">
        <v>94</v>
      </c>
      <c r="B58" s="169"/>
      <c r="C58" s="169"/>
      <c r="D58" s="169"/>
      <c r="E58" s="169"/>
      <c r="F58" s="169"/>
      <c r="G58" s="169"/>
      <c r="H58" s="153"/>
      <c r="I58" s="154"/>
      <c r="J58" s="155"/>
    </row>
    <row r="59" spans="1:11" x14ac:dyDescent="0.2">
      <c r="A59" s="152" t="s">
        <v>95</v>
      </c>
      <c r="B59" s="169"/>
      <c r="C59" s="169"/>
      <c r="D59" s="169"/>
      <c r="E59" s="169"/>
      <c r="F59" s="169"/>
      <c r="G59" s="169"/>
      <c r="H59" s="153"/>
      <c r="I59" s="154"/>
      <c r="J59" s="155"/>
    </row>
    <row r="60" spans="1:11" x14ac:dyDescent="0.2">
      <c r="A60" s="152" t="s">
        <v>96</v>
      </c>
      <c r="B60" s="169"/>
      <c r="C60" s="169"/>
      <c r="D60" s="169"/>
      <c r="E60" s="169"/>
      <c r="F60" s="169"/>
      <c r="G60" s="169"/>
      <c r="H60" s="153"/>
      <c r="I60" s="154"/>
      <c r="J60" s="155"/>
    </row>
    <row r="61" spans="1:11" x14ac:dyDescent="0.2">
      <c r="A61" s="152" t="s">
        <v>99</v>
      </c>
      <c r="B61" s="169"/>
      <c r="C61" s="169" t="s">
        <v>98</v>
      </c>
      <c r="D61" s="169"/>
      <c r="E61" s="169"/>
      <c r="F61" s="170">
        <f>220*8.3</f>
        <v>1826.0000000000002</v>
      </c>
      <c r="G61" s="156">
        <v>0.9</v>
      </c>
      <c r="H61" s="153"/>
      <c r="I61" s="157">
        <f>220*8.3*G61</f>
        <v>1643.4000000000003</v>
      </c>
      <c r="J61" s="155"/>
    </row>
    <row r="62" spans="1:11" x14ac:dyDescent="0.2">
      <c r="A62" s="152" t="s">
        <v>70</v>
      </c>
      <c r="B62" s="169"/>
      <c r="C62" s="169"/>
      <c r="D62" s="169"/>
      <c r="E62" s="169"/>
      <c r="F62" s="169"/>
      <c r="G62" s="171">
        <v>3</v>
      </c>
      <c r="H62" s="153"/>
      <c r="I62" s="157">
        <f>I61*G62</f>
        <v>4930.2000000000007</v>
      </c>
      <c r="J62" s="155"/>
    </row>
    <row r="63" spans="1:11" ht="24.75" thickBot="1" x14ac:dyDescent="0.25">
      <c r="A63" s="158" t="s">
        <v>67</v>
      </c>
      <c r="B63" s="159"/>
      <c r="C63" s="159"/>
      <c r="D63" s="159"/>
      <c r="E63" s="159"/>
      <c r="F63" s="159"/>
      <c r="G63" s="159"/>
      <c r="H63" s="160"/>
      <c r="I63" s="163">
        <f>H54/I62</f>
        <v>22.761754087055287</v>
      </c>
      <c r="J63" s="161" t="s">
        <v>68</v>
      </c>
    </row>
    <row r="64" spans="1:11" ht="13.5" thickBot="1" x14ac:dyDescent="0.25">
      <c r="A64" s="145"/>
      <c r="B64" s="145"/>
      <c r="C64" s="145"/>
      <c r="D64" s="145"/>
      <c r="E64" s="145"/>
      <c r="F64" s="145"/>
      <c r="G64" s="145"/>
      <c r="H64" s="146"/>
      <c r="I64" s="145"/>
      <c r="J64" s="147"/>
    </row>
    <row r="65" spans="1:10" x14ac:dyDescent="0.2">
      <c r="A65" s="148" t="s">
        <v>75</v>
      </c>
      <c r="B65" s="149"/>
      <c r="C65" s="149"/>
      <c r="D65" s="149"/>
      <c r="E65" s="149"/>
      <c r="F65" s="149"/>
      <c r="G65" s="149"/>
      <c r="H65" s="150"/>
      <c r="I65" s="149"/>
      <c r="J65" s="151"/>
    </row>
    <row r="66" spans="1:10" x14ac:dyDescent="0.2">
      <c r="A66" s="152" t="s">
        <v>71</v>
      </c>
      <c r="B66" s="145"/>
      <c r="C66" s="145"/>
      <c r="D66" s="145"/>
      <c r="E66" s="145"/>
      <c r="F66" s="145"/>
      <c r="G66" s="145"/>
      <c r="H66" s="168">
        <v>76400</v>
      </c>
      <c r="I66" s="168"/>
      <c r="J66" s="155"/>
    </row>
    <row r="67" spans="1:10" x14ac:dyDescent="0.2">
      <c r="A67" s="152" t="s">
        <v>65</v>
      </c>
      <c r="B67" s="145"/>
      <c r="C67" s="145"/>
      <c r="D67" s="145"/>
      <c r="E67" s="145"/>
      <c r="F67" s="145"/>
      <c r="G67" s="145"/>
      <c r="H67" s="153"/>
      <c r="I67" s="154"/>
      <c r="J67" s="155"/>
    </row>
    <row r="68" spans="1:10" x14ac:dyDescent="0.2">
      <c r="A68" s="152" t="s">
        <v>72</v>
      </c>
      <c r="B68" s="145"/>
      <c r="C68" s="145"/>
      <c r="D68" s="145"/>
      <c r="E68" s="145"/>
      <c r="F68" s="145"/>
      <c r="G68" s="145"/>
      <c r="H68" s="153"/>
      <c r="I68" s="157">
        <f>I62</f>
        <v>4930.2000000000007</v>
      </c>
      <c r="J68" s="155"/>
    </row>
    <row r="69" spans="1:10" x14ac:dyDescent="0.2">
      <c r="A69" s="152"/>
      <c r="B69" s="145"/>
      <c r="C69" s="145"/>
      <c r="D69" s="145"/>
      <c r="E69" s="145"/>
      <c r="F69" s="145"/>
      <c r="G69" s="145"/>
      <c r="H69" s="153"/>
      <c r="I69" s="157"/>
      <c r="J69" s="155"/>
    </row>
    <row r="70" spans="1:10" ht="24.75" thickBot="1" x14ac:dyDescent="0.25">
      <c r="A70" s="162" t="s">
        <v>73</v>
      </c>
      <c r="B70" s="163"/>
      <c r="C70" s="163"/>
      <c r="D70" s="163"/>
      <c r="E70" s="163"/>
      <c r="F70" s="163"/>
      <c r="G70" s="163"/>
      <c r="H70" s="164"/>
      <c r="I70" s="165">
        <f>H66/I68</f>
        <v>15.496328749340796</v>
      </c>
      <c r="J70" s="166" t="s">
        <v>77</v>
      </c>
    </row>
  </sheetData>
  <sheetProtection selectLockedCells="1"/>
  <mergeCells count="16">
    <mergeCell ref="H54:I54"/>
    <mergeCell ref="H66:I66"/>
    <mergeCell ref="A1:I1"/>
    <mergeCell ref="H3:I3"/>
    <mergeCell ref="H4:I4"/>
    <mergeCell ref="D23:E23"/>
    <mergeCell ref="D24:E24"/>
    <mergeCell ref="D26:E26"/>
    <mergeCell ref="D28:E28"/>
    <mergeCell ref="D15:E15"/>
    <mergeCell ref="D9:E9"/>
    <mergeCell ref="D11:E11"/>
    <mergeCell ref="D12:E12"/>
    <mergeCell ref="D13:E13"/>
    <mergeCell ref="D14:E14"/>
    <mergeCell ref="D25:E25"/>
  </mergeCells>
  <phoneticPr fontId="3" type="noConversion"/>
  <pageMargins left="0.34375" right="0.47916666666666669" top="1.5748031496062993" bottom="0.98425196850393704" header="0.15748031496062992" footer="0.51181102362204722"/>
  <pageSetup paperSize="9" orientation="portrait" horizontalDpi="1200" verticalDpi="1200" r:id="rId1"/>
  <headerFooter alignWithMargins="0">
    <oddHeader xml:space="preserve">&amp;R 
</oddHeader>
    <oddFooter>&amp;R&amp;G</oddFooter>
  </headerFooter>
  <rowBreaks count="1" manualBreakCount="1">
    <brk id="51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B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39" sqref="G3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ASFMS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Giudicetti Nicola</dc:creator>
  <cp:lastModifiedBy>Nicola Giudicetti</cp:lastModifiedBy>
  <cp:lastPrinted>2023-02-24T09:13:40Z</cp:lastPrinted>
  <dcterms:created xsi:type="dcterms:W3CDTF">2002-01-28T09:55:25Z</dcterms:created>
  <dcterms:modified xsi:type="dcterms:W3CDTF">2023-02-24T09:21:34Z</dcterms:modified>
</cp:coreProperties>
</file>