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\Desktop\AAA Documenti lavoro 07.01.2014\ASFMS\Regia\Regia 2021\"/>
    </mc:Choice>
  </mc:AlternateContent>
  <xr:revisionPtr revIDLastSave="0" documentId="13_ncr:1_{72D427AC-CBD6-4939-B1F8-01D742EA575F}" xr6:coauthVersionLast="45" xr6:coauthVersionMax="45" xr10:uidLastSave="{00000000-0000-0000-0000-000000000000}"/>
  <workbookProtection workbookAlgorithmName="SHA-512" workbookHashValue="HrfWTZMxRtZYub606mjOmeI1IYbHVtlM0aJfS2+nCo5QPBfActOvJrXBp+fi49ddBXXgE4Y4b/DFXso3wB3+mw==" workbookSaltValue="2QEy8hHy+6t+smDaBCqT9g==" workbookSpinCount="100000" lockStructure="1"/>
  <bookViews>
    <workbookView xWindow="0" yWindow="0" windowWidth="25770" windowHeight="153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62" i="1" l="1"/>
  <c r="G39" i="1"/>
  <c r="G15" i="1"/>
  <c r="C6" i="1"/>
  <c r="C7" i="1" s="1"/>
  <c r="J7" i="1" s="1"/>
  <c r="G19" i="1"/>
  <c r="G21" i="1" l="1"/>
  <c r="J21" i="1" s="1"/>
  <c r="J29" i="1" s="1"/>
  <c r="I63" i="1"/>
  <c r="I68" i="1"/>
  <c r="I70" i="1" s="1"/>
  <c r="J39" i="1" l="1"/>
  <c r="J40" i="1" s="1"/>
  <c r="J44" i="1" s="1"/>
  <c r="J45" i="1" s="1"/>
  <c r="J46" i="1" s="1"/>
  <c r="J47" i="1" l="1"/>
  <c r="J48" i="1" s="1"/>
  <c r="J49" i="1" s="1"/>
</calcChain>
</file>

<file path=xl/sharedStrings.xml><?xml version="1.0" encoding="utf-8"?>
<sst xmlns="http://schemas.openxmlformats.org/spreadsheetml/2006/main" count="102" uniqueCount="101">
  <si>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</si>
  <si>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</si>
  <si>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</si>
  <si>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</si>
  <si>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</si>
  <si>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</si>
  <si>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</si>
  <si>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</si>
  <si>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</si>
  <si>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</si>
  <si>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</si>
  <si>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</si>
  <si>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Vacanze, 22/27 giorni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</si>
  <si>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</si>
  <si>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</si>
  <si>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</si>
  <si>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</si>
  <si>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</si>
  <si>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</si>
  <si>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</si>
  <si>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</si>
  <si>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</si>
  <si>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</si>
  <si>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</si>
  <si>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</si>
  <si>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</si>
  <si>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</si>
  <si>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</si>
  <si>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</si>
  <si>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</si>
  <si>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</si>
  <si>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</si>
  <si>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</si>
  <si>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</si>
  <si>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</si>
  <si>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</si>
  <si>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infortuni professionali e RC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</si>
  <si>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</si>
  <si>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</si>
  <si>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</si>
  <si>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</si>
  <si>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</si>
  <si>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</si>
  <si>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</si>
  <si>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</si>
  <si>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106.25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</si>
  <si>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</si>
  <si>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</si>
  <si>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</si>
  <si>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</si>
  <si>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</si>
  <si>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</si>
  <si>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</si>
  <si>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MENSILE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</si>
  <si>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</si>
  <si>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</si>
  <si>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</si>
  <si>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</si>
  <si>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</si>
  <si>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</si>
  <si>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</si>
  <si>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</si>
  <si>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</si>
  <si>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</si>
  <si>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</si>
  <si>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</si>
  <si>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>COSTO SALARIALE COMPELESSIVO</t>
  </si>
  <si>
    <t xml:space="preserve"> manutenzione macchine, energia, costi veicoli, ammortamento macchine,</t>
  </si>
  <si>
    <t xml:space="preserve"> telefoni, informatica, materiale ufficio</t>
  </si>
  <si>
    <t xml:space="preserve"> pubblicitità, costi finanziari, piccoli materiale, affitto, manutenzione stabile ditta</t>
  </si>
  <si>
    <t>Coefficiente produttività in %</t>
  </si>
  <si>
    <t>SPESE ORARIE DI PRODUZIONE</t>
  </si>
  <si>
    <t>(ev. riportare a riga 43)</t>
  </si>
  <si>
    <t>SPESE GENERALI - ESEMPIO DI CALCOLO</t>
  </si>
  <si>
    <t>Numero operai impiegati e quota parte della direzione</t>
  </si>
  <si>
    <t>produttività normale fra  80%-90% (le ore che non riuscite a fatturare)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</si>
  <si>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</si>
  <si>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</si>
  <si>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</si>
  <si>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</si>
  <si>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</si>
  <si>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</si>
  <si>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</si>
  <si>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Calcolato 225 giorni l'anno lavorabili a 8.3 ore per un coefficiente, secondo</t>
  </si>
  <si>
    <t>dei costi di produzione</t>
  </si>
  <si>
    <t>2.10 giorni</t>
  </si>
  <si>
    <t>17.43 ore</t>
  </si>
  <si>
    <t>2.40 giorni</t>
  </si>
  <si>
    <t>19.92 ore</t>
  </si>
  <si>
    <t xml:space="preserve"> -311.66 ore</t>
  </si>
  <si>
    <t>1852.64 ore</t>
  </si>
  <si>
    <t>-66.40 ore</t>
  </si>
  <si>
    <t>1785.94 ore</t>
  </si>
  <si>
    <t xml:space="preserve">8.40 giorni </t>
  </si>
  <si>
    <t>13.55 giorni</t>
  </si>
  <si>
    <t>SALARIO ANNUALE (da inserire)</t>
  </si>
  <si>
    <t>SALARIO ORARIO (ev. da controllare)</t>
  </si>
  <si>
    <t>CALCOLO INDIVIDUALE DEI COSTI MANODOPERA 2021</t>
  </si>
  <si>
    <t>07.01.2021 - rs/ng</t>
  </si>
  <si>
    <t>Ore produttive per operaio =  1680.75</t>
  </si>
  <si>
    <t>Ore produttive fatturabili per operaio (ca. 225 giorni lavorabili effettivi * 8.3 ore) al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</si>
</sst>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Border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4" fillId="0" borderId="0" xfId="0" applyFont="1" applyBorder="1"/>
    <xf numFmtId="0" fontId="5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 applyAlignment="1">
      <alignment horizontal="right"/>
    </xf>
    <xf numFmtId="0" fontId="4" fillId="0" borderId="4" xfId="0" applyFont="1" applyBorder="1"/>
    <xf numFmtId="2" fontId="4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10" fontId="2" fillId="0" borderId="0" xfId="0" applyNumberFormat="1" applyFont="1" applyBorder="1"/>
    <xf numFmtId="2" fontId="2" fillId="0" borderId="0" xfId="0" applyNumberFormat="1" applyFont="1" applyBorder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2" fontId="4" fillId="0" borderId="6" xfId="0" applyNumberFormat="1" applyFont="1" applyBorder="1" applyAlignment="1">
      <alignment horizontal="center"/>
    </xf>
    <xf numFmtId="10" fontId="4" fillId="0" borderId="8" xfId="0" applyNumberFormat="1" applyFont="1" applyBorder="1"/>
    <xf numFmtId="4" fontId="4" fillId="0" borderId="8" xfId="0" applyNumberFormat="1" applyFont="1" applyBorder="1" applyAlignment="1">
      <alignment horizontal="right"/>
    </xf>
    <xf numFmtId="0" fontId="4" fillId="0" borderId="8" xfId="0" applyFont="1" applyBorder="1"/>
    <xf numFmtId="2" fontId="4" fillId="0" borderId="8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7" fillId="0" borderId="3" xfId="0" applyFont="1" applyBorder="1"/>
    <xf numFmtId="10" fontId="2" fillId="2" borderId="0" xfId="0" applyNumberFormat="1" applyFont="1" applyFill="1" applyBorder="1"/>
    <xf numFmtId="10" fontId="4" fillId="2" borderId="0" xfId="0" applyNumberFormat="1" applyFont="1" applyFill="1" applyBorder="1"/>
    <xf numFmtId="10" fontId="4" fillId="2" borderId="9" xfId="0" applyNumberFormat="1" applyFont="1" applyFill="1" applyBorder="1"/>
    <xf numFmtId="10" fontId="2" fillId="3" borderId="0" xfId="0" applyNumberFormat="1" applyFont="1" applyFill="1" applyBorder="1"/>
    <xf numFmtId="0" fontId="6" fillId="2" borderId="6" xfId="0" applyFont="1" applyFill="1" applyBorder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6" fillId="2" borderId="1" xfId="0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4" fillId="2" borderId="0" xfId="0" applyFont="1" applyFill="1" applyBorder="1"/>
    <xf numFmtId="0" fontId="6" fillId="2" borderId="10" xfId="0" applyFont="1" applyFill="1" applyBorder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2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/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 applyBorder="1"/>
    <xf numFmtId="0" fontId="1" fillId="0" borderId="0" xfId="0" applyFont="1"/>
    <xf numFmtId="0" fontId="4" fillId="0" borderId="9" xfId="0" applyFont="1" applyBorder="1"/>
    <xf numFmtId="4" fontId="6" fillId="0" borderId="9" xfId="0" applyNumberFormat="1" applyFont="1" applyBorder="1" applyAlignment="1">
      <alignment horizontal="center"/>
    </xf>
    <xf numFmtId="0" fontId="4" fillId="3" borderId="8" xfId="0" applyFont="1" applyFill="1" applyBorder="1"/>
    <xf numFmtId="2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0" fontId="4" fillId="3" borderId="0" xfId="0" applyFont="1" applyFill="1" applyBorder="1"/>
    <xf numFmtId="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6" fillId="3" borderId="9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43" fontId="0" fillId="0" borderId="0" xfId="1" applyFont="1"/>
    <xf numFmtId="0" fontId="1" fillId="0" borderId="0" xfId="0" applyFont="1" applyBorder="1"/>
    <xf numFmtId="10" fontId="1" fillId="2" borderId="0" xfId="0" applyNumberFormat="1" applyFont="1" applyFill="1" applyBorder="1"/>
    <xf numFmtId="2" fontId="4" fillId="2" borderId="0" xfId="0" applyNumberFormat="1" applyFont="1" applyFill="1" applyBorder="1"/>
    <xf numFmtId="0" fontId="5" fillId="0" borderId="6" xfId="0" applyFont="1" applyFill="1" applyBorder="1"/>
    <xf numFmtId="2" fontId="4" fillId="0" borderId="8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/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0" fillId="2" borderId="0" xfId="0" applyFill="1" applyBorder="1"/>
    <xf numFmtId="9" fontId="0" fillId="2" borderId="0" xfId="0" applyNumberFormat="1" applyFill="1" applyBorder="1"/>
    <xf numFmtId="4" fontId="1" fillId="2" borderId="9" xfId="0" applyNumberFormat="1" applyFont="1" applyFill="1" applyBorder="1" applyAlignment="1">
      <alignment horizontal="left"/>
    </xf>
    <xf numFmtId="2" fontId="4" fillId="2" borderId="9" xfId="0" applyNumberFormat="1" applyFont="1" applyFill="1" applyBorder="1"/>
    <xf numFmtId="0" fontId="0" fillId="0" borderId="9" xfId="0" applyBorder="1"/>
    <xf numFmtId="43" fontId="0" fillId="0" borderId="14" xfId="1" applyFont="1" applyBorder="1"/>
    <xf numFmtId="43" fontId="0" fillId="0" borderId="15" xfId="1" applyFont="1" applyBorder="1"/>
    <xf numFmtId="43" fontId="11" fillId="2" borderId="15" xfId="1" applyFont="1" applyFill="1" applyBorder="1"/>
    <xf numFmtId="43" fontId="11" fillId="2" borderId="16" xfId="1" applyFont="1" applyFill="1" applyBorder="1"/>
    <xf numFmtId="43" fontId="11" fillId="4" borderId="15" xfId="1" applyFont="1" applyFill="1" applyBorder="1" applyProtection="1">
      <protection locked="0"/>
    </xf>
    <xf numFmtId="10" fontId="11" fillId="4" borderId="0" xfId="2" applyNumberFormat="1" applyFont="1" applyFill="1" applyBorder="1" applyProtection="1">
      <protection locked="0"/>
    </xf>
    <xf numFmtId="43" fontId="2" fillId="2" borderId="14" xfId="1" applyFont="1" applyFill="1" applyBorder="1"/>
    <xf numFmtId="43" fontId="2" fillId="2" borderId="16" xfId="1" applyFont="1" applyFill="1" applyBorder="1"/>
    <xf numFmtId="0" fontId="6" fillId="0" borderId="9" xfId="0" applyFont="1" applyBorder="1"/>
    <xf numFmtId="2" fontId="8" fillId="0" borderId="9" xfId="0" applyNumberFormat="1" applyFont="1" applyBorder="1"/>
    <xf numFmtId="2" fontId="9" fillId="0" borderId="9" xfId="0" applyNumberFormat="1" applyFont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10" fontId="2" fillId="2" borderId="0" xfId="2" applyNumberFormat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0" fontId="2" fillId="0" borderId="17" xfId="0" applyFont="1" applyBorder="1"/>
    <xf numFmtId="0" fontId="0" fillId="0" borderId="18" xfId="0" applyBorder="1"/>
    <xf numFmtId="43" fontId="0" fillId="0" borderId="18" xfId="1" applyFont="1" applyBorder="1" applyAlignment="1">
      <alignment horizontal="right"/>
    </xf>
    <xf numFmtId="0" fontId="0" fillId="0" borderId="19" xfId="0" applyBorder="1"/>
    <xf numFmtId="43" fontId="0" fillId="0" borderId="0" xfId="1" applyFont="1" applyBorder="1" applyAlignment="1">
      <alignment horizontal="right"/>
    </xf>
    <xf numFmtId="43" fontId="0" fillId="0" borderId="0" xfId="1" applyFont="1" applyBorder="1"/>
    <xf numFmtId="0" fontId="1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3" fontId="2" fillId="0" borderId="21" xfId="1" applyFont="1" applyBorder="1" applyAlignment="1">
      <alignment horizontal="right"/>
    </xf>
    <xf numFmtId="0" fontId="1" fillId="0" borderId="20" xfId="0" applyFont="1" applyBorder="1"/>
    <xf numFmtId="0" fontId="0" fillId="0" borderId="21" xfId="0" applyBorder="1"/>
    <xf numFmtId="43" fontId="0" fillId="0" borderId="21" xfId="1" applyFont="1" applyBorder="1" applyAlignment="1">
      <alignment horizontal="right"/>
    </xf>
    <xf numFmtId="43" fontId="11" fillId="5" borderId="0" xfId="1" applyFont="1" applyFill="1" applyBorder="1"/>
    <xf numFmtId="43" fontId="2" fillId="5" borderId="21" xfId="1" applyFont="1" applyFill="1" applyBorder="1"/>
    <xf numFmtId="43" fontId="1" fillId="4" borderId="18" xfId="1" applyFont="1" applyFill="1" applyBorder="1" applyProtection="1">
      <protection locked="0"/>
    </xf>
    <xf numFmtId="9" fontId="11" fillId="4" borderId="0" xfId="2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43" fontId="1" fillId="4" borderId="0" xfId="1" applyFont="1" applyFill="1" applyBorder="1" applyProtection="1">
      <protection locked="0"/>
    </xf>
    <xf numFmtId="0" fontId="2" fillId="0" borderId="0" xfId="0" applyFont="1"/>
    <xf numFmtId="9" fontId="4" fillId="4" borderId="0" xfId="2" applyFont="1" applyFill="1" applyBorder="1" applyProtection="1">
      <protection locked="0"/>
    </xf>
    <xf numFmtId="10" fontId="1" fillId="4" borderId="0" xfId="2" applyNumberFormat="1" applyFont="1" applyFill="1" applyBorder="1" applyProtection="1"/>
    <xf numFmtId="2" fontId="4" fillId="4" borderId="0" xfId="0" applyNumberFormat="1" applyFont="1" applyFill="1" applyBorder="1" applyProtection="1"/>
    <xf numFmtId="43" fontId="1" fillId="0" borderId="22" xfId="1" applyFont="1" applyBorder="1"/>
    <xf numFmtId="43" fontId="0" fillId="0" borderId="23" xfId="1" applyFont="1" applyBorder="1"/>
    <xf numFmtId="43" fontId="1" fillId="0" borderId="24" xfId="1" applyFont="1" applyBorder="1" applyAlignment="1">
      <alignment horizontal="center" wrapText="1"/>
    </xf>
    <xf numFmtId="43" fontId="0" fillId="0" borderId="22" xfId="1" applyFont="1" applyBorder="1"/>
    <xf numFmtId="43" fontId="1" fillId="0" borderId="24" xfId="1" applyFont="1" applyBorder="1" applyAlignment="1">
      <alignment wrapText="1"/>
    </xf>
    <xf numFmtId="43" fontId="10" fillId="2" borderId="0" xfId="1" applyFont="1" applyFill="1"/>
    <xf numFmtId="2" fontId="1" fillId="0" borderId="1" xfId="0" applyNumberFormat="1" applyFont="1" applyBorder="1" applyAlignment="1">
      <alignment horizontal="left"/>
    </xf>
    <xf numFmtId="164" fontId="4" fillId="0" borderId="8" xfId="2" applyNumberFormat="1" applyFont="1" applyBorder="1"/>
    <xf numFmtId="164" fontId="4" fillId="0" borderId="0" xfId="0" applyNumberFormat="1" applyFont="1" applyBorder="1"/>
    <xf numFmtId="164" fontId="2" fillId="2" borderId="8" xfId="0" applyNumberFormat="1" applyFont="1" applyFill="1" applyBorder="1"/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  <xf numFmtId="0" fontId="5" fillId="2" borderId="0" xfId="0" applyFont="1" applyFill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topLeftCell="A3" workbookViewId="0">
      <selection activeCell="C5" sqref="C5"/>
    </sheetView>
  </sheetViews>
  <sheetFormatPr defaultRowHeight="12.75" x14ac:dyDescent="0.2"/>
  <cols>
    <col min="1" max="1" width="39.140625" customWidth="1"/>
    <col min="2" max="2" width="0" hidden="1" customWidth="1"/>
    <col min="3" max="3" width="12" customWidth="1"/>
    <col min="4" max="4" width="4.42578125" customWidth="1"/>
    <col min="5" max="5" width="6.42578125" customWidth="1"/>
    <col min="6" max="6" width="5.5703125" customWidth="1"/>
    <col min="7" max="7" width="11" bestFit="1" customWidth="1"/>
    <col min="8" max="8" width="3.42578125" style="4" customWidth="1"/>
    <col min="9" max="9" width="11.7109375" customWidth="1"/>
    <col min="10" max="10" width="10.85546875" style="87" customWidth="1"/>
  </cols>
  <sheetData>
    <row r="1" spans="1:13" ht="30" customHeight="1" x14ac:dyDescent="0.25">
      <c r="A1" s="168" t="s">
        <v>97</v>
      </c>
      <c r="B1" s="168"/>
      <c r="C1" s="168"/>
      <c r="D1" s="168"/>
      <c r="E1" s="168"/>
      <c r="F1" s="168"/>
      <c r="G1" s="168"/>
      <c r="H1" s="168"/>
      <c r="I1" s="168"/>
      <c r="J1" s="154"/>
    </row>
    <row r="2" spans="1:13" ht="7.5" customHeight="1" x14ac:dyDescent="0.2">
      <c r="A2" s="5"/>
      <c r="B2" s="5"/>
      <c r="C2" s="6"/>
      <c r="D2" s="7"/>
      <c r="E2" s="7"/>
      <c r="F2" s="5"/>
      <c r="G2" s="5"/>
      <c r="H2" s="6"/>
      <c r="I2" s="6"/>
    </row>
    <row r="3" spans="1:13" ht="15.75" x14ac:dyDescent="0.25">
      <c r="A3" s="56" t="s">
        <v>1</v>
      </c>
      <c r="B3" s="57"/>
      <c r="C3" s="58" t="s">
        <v>2</v>
      </c>
      <c r="D3" s="59"/>
      <c r="E3" s="60" t="s">
        <v>3</v>
      </c>
      <c r="F3" s="59"/>
      <c r="G3" s="60" t="s">
        <v>4</v>
      </c>
      <c r="H3" s="169" t="s">
        <v>5</v>
      </c>
      <c r="I3" s="170"/>
      <c r="J3" s="109" t="s">
        <v>64</v>
      </c>
    </row>
    <row r="4" spans="1:13" ht="15.75" x14ac:dyDescent="0.25">
      <c r="A4" s="61" t="s">
        <v>6</v>
      </c>
      <c r="B4" s="62"/>
      <c r="C4" s="63" t="s">
        <v>50</v>
      </c>
      <c r="D4" s="64"/>
      <c r="E4" s="65">
        <v>180.33</v>
      </c>
      <c r="F4" s="64"/>
      <c r="G4" s="65">
        <v>41.5</v>
      </c>
      <c r="H4" s="171">
        <v>8.3000000000000007</v>
      </c>
      <c r="I4" s="172"/>
      <c r="J4" s="110"/>
    </row>
    <row r="5" spans="1:13" ht="20.25" customHeight="1" x14ac:dyDescent="0.2">
      <c r="A5" s="165" t="s">
        <v>95</v>
      </c>
      <c r="B5" s="75"/>
      <c r="C5" s="159">
        <v>75140</v>
      </c>
      <c r="D5" s="86" t="s">
        <v>54</v>
      </c>
      <c r="E5" s="78"/>
      <c r="F5" s="77"/>
      <c r="G5" s="78"/>
      <c r="H5" s="76"/>
      <c r="I5" s="160"/>
      <c r="J5" s="103"/>
    </row>
    <row r="6" spans="1:13" x14ac:dyDescent="0.2">
      <c r="A6" s="166" t="s">
        <v>53</v>
      </c>
      <c r="B6" s="79"/>
      <c r="C6" s="161">
        <f>C5/13</f>
        <v>5780</v>
      </c>
      <c r="D6" s="81"/>
      <c r="E6" s="82"/>
      <c r="F6" s="81"/>
      <c r="G6" s="82"/>
      <c r="H6" s="80"/>
      <c r="I6" s="162"/>
      <c r="J6" s="104"/>
    </row>
    <row r="7" spans="1:13" x14ac:dyDescent="0.2">
      <c r="A7" s="167" t="s">
        <v>96</v>
      </c>
      <c r="B7" s="83"/>
      <c r="C7" s="163">
        <f>C6/E4</f>
        <v>32.052348472245328</v>
      </c>
      <c r="D7" s="84"/>
      <c r="E7" s="85"/>
      <c r="F7" s="114" t="s">
        <v>60</v>
      </c>
      <c r="G7" s="115"/>
      <c r="H7" s="116"/>
      <c r="I7" s="164"/>
      <c r="J7" s="117">
        <f>C7</f>
        <v>32.052348472245328</v>
      </c>
    </row>
    <row r="8" spans="1:13" ht="18.75" customHeight="1" x14ac:dyDescent="0.25">
      <c r="A8" s="9" t="s">
        <v>51</v>
      </c>
      <c r="B8" s="35"/>
      <c r="C8" s="10" t="s">
        <v>7</v>
      </c>
      <c r="D8" s="11"/>
      <c r="E8" s="12" t="s">
        <v>8</v>
      </c>
      <c r="F8" s="111"/>
      <c r="G8" s="74" t="s">
        <v>9</v>
      </c>
      <c r="H8" s="112"/>
      <c r="I8" s="113" t="s">
        <v>10</v>
      </c>
      <c r="J8" s="104"/>
      <c r="M8" s="72"/>
    </row>
    <row r="9" spans="1:13" ht="12.75" customHeight="1" x14ac:dyDescent="0.2">
      <c r="A9" s="1" t="s">
        <v>12</v>
      </c>
      <c r="B9" s="8"/>
      <c r="C9" s="34" t="s">
        <v>48</v>
      </c>
      <c r="D9" s="178" t="s">
        <v>44</v>
      </c>
      <c r="E9" s="178"/>
      <c r="F9" s="8"/>
      <c r="G9" s="36">
        <v>0.11210000000000001</v>
      </c>
      <c r="H9" s="16"/>
      <c r="I9" s="16" t="s">
        <v>13</v>
      </c>
      <c r="J9" s="104"/>
    </row>
    <row r="10" spans="1:13" ht="12.75" customHeight="1" x14ac:dyDescent="0.2">
      <c r="A10" s="1"/>
      <c r="B10" s="8"/>
      <c r="C10" s="34"/>
      <c r="D10" s="3"/>
      <c r="E10" s="18"/>
      <c r="F10" s="8"/>
      <c r="G10" s="19"/>
      <c r="H10" s="16"/>
      <c r="I10" s="16"/>
      <c r="J10" s="104"/>
    </row>
    <row r="11" spans="1:13" ht="12.75" customHeight="1" x14ac:dyDescent="0.2">
      <c r="A11" s="2" t="s">
        <v>14</v>
      </c>
      <c r="B11" s="8"/>
      <c r="C11" s="155" t="s">
        <v>93</v>
      </c>
      <c r="D11" s="179" t="s">
        <v>15</v>
      </c>
      <c r="E11" s="179"/>
      <c r="F11" s="8"/>
      <c r="G11" s="37">
        <v>3.9199999999999999E-2</v>
      </c>
      <c r="H11" s="16"/>
      <c r="I11" s="16" t="s">
        <v>16</v>
      </c>
      <c r="J11" s="104"/>
    </row>
    <row r="12" spans="1:13" ht="12.75" customHeight="1" x14ac:dyDescent="0.2">
      <c r="A12" s="2" t="s">
        <v>17</v>
      </c>
      <c r="B12" s="8"/>
      <c r="C12" s="33" t="s">
        <v>18</v>
      </c>
      <c r="D12" s="179" t="s">
        <v>19</v>
      </c>
      <c r="E12" s="179"/>
      <c r="F12" s="8"/>
      <c r="G12" s="37">
        <v>3.0000000000000001E-3</v>
      </c>
      <c r="H12" s="16"/>
      <c r="I12" s="16" t="s">
        <v>20</v>
      </c>
      <c r="J12" s="104"/>
    </row>
    <row r="13" spans="1:13" ht="12.75" customHeight="1" x14ac:dyDescent="0.2">
      <c r="A13" s="2" t="s">
        <v>21</v>
      </c>
      <c r="B13" s="8"/>
      <c r="C13" s="155" t="s">
        <v>85</v>
      </c>
      <c r="D13" s="180" t="s">
        <v>86</v>
      </c>
      <c r="E13" s="179"/>
      <c r="F13" s="8"/>
      <c r="G13" s="37">
        <v>9.7999999999999997E-3</v>
      </c>
      <c r="H13" s="16"/>
      <c r="I13" s="16" t="s">
        <v>22</v>
      </c>
      <c r="J13" s="104"/>
    </row>
    <row r="14" spans="1:13" ht="12.75" customHeight="1" x14ac:dyDescent="0.2">
      <c r="A14" s="2" t="s">
        <v>23</v>
      </c>
      <c r="B14" s="8"/>
      <c r="C14" s="155" t="s">
        <v>87</v>
      </c>
      <c r="D14" s="180" t="s">
        <v>88</v>
      </c>
      <c r="E14" s="179"/>
      <c r="F14" s="8"/>
      <c r="G14" s="38">
        <v>1.2710000000000001E-2</v>
      </c>
      <c r="H14" s="16"/>
      <c r="I14" s="16" t="s">
        <v>24</v>
      </c>
      <c r="J14" s="104"/>
    </row>
    <row r="15" spans="1:13" ht="12.75" customHeight="1" x14ac:dyDescent="0.2">
      <c r="A15" s="1" t="s">
        <v>49</v>
      </c>
      <c r="B15" s="3"/>
      <c r="C15" s="34" t="s">
        <v>94</v>
      </c>
      <c r="D15" s="177" t="s">
        <v>45</v>
      </c>
      <c r="E15" s="177"/>
      <c r="F15" s="3"/>
      <c r="G15" s="36">
        <f>G11+G12+G13+G14</f>
        <v>6.4710000000000004E-2</v>
      </c>
      <c r="H15" s="20"/>
      <c r="I15" s="20"/>
      <c r="J15" s="104"/>
    </row>
    <row r="16" spans="1:13" ht="12.75" customHeight="1" x14ac:dyDescent="0.2">
      <c r="A16" s="1"/>
      <c r="B16" s="3"/>
      <c r="C16" s="34"/>
      <c r="D16" s="3"/>
      <c r="E16" s="18"/>
      <c r="F16" s="3"/>
      <c r="G16" s="39"/>
      <c r="H16" s="20"/>
      <c r="I16" s="20"/>
      <c r="J16" s="104"/>
    </row>
    <row r="17" spans="1:10" ht="12.75" customHeight="1" x14ac:dyDescent="0.2">
      <c r="A17" s="2" t="s">
        <v>25</v>
      </c>
      <c r="B17" s="8"/>
      <c r="C17" s="14"/>
      <c r="D17" s="8"/>
      <c r="E17" s="15"/>
      <c r="F17" s="8"/>
      <c r="G17" s="37">
        <v>8.3333333300000006E-2</v>
      </c>
      <c r="H17" s="16"/>
      <c r="I17" s="16"/>
      <c r="J17" s="104"/>
    </row>
    <row r="18" spans="1:10" ht="12.75" customHeight="1" x14ac:dyDescent="0.2">
      <c r="A18" s="2" t="s">
        <v>43</v>
      </c>
      <c r="B18" s="8"/>
      <c r="C18" s="14"/>
      <c r="D18" s="8"/>
      <c r="E18" s="15"/>
      <c r="F18" s="8"/>
      <c r="G18" s="38">
        <v>1.8216E-2</v>
      </c>
      <c r="H18" s="16"/>
      <c r="I18" s="16" t="s">
        <v>26</v>
      </c>
      <c r="J18" s="104"/>
    </row>
    <row r="19" spans="1:10" ht="12.75" customHeight="1" x14ac:dyDescent="0.2">
      <c r="A19" s="1" t="s">
        <v>46</v>
      </c>
      <c r="B19" s="3"/>
      <c r="C19" s="17"/>
      <c r="D19" s="3"/>
      <c r="E19" s="18"/>
      <c r="F19" s="3"/>
      <c r="G19" s="36">
        <f>G17+G18</f>
        <v>0.1015493333</v>
      </c>
      <c r="H19" s="20"/>
      <c r="I19" s="20"/>
      <c r="J19" s="104"/>
    </row>
    <row r="20" spans="1:10" ht="12.75" customHeight="1" x14ac:dyDescent="0.2">
      <c r="A20" s="1"/>
      <c r="B20" s="3"/>
      <c r="C20" s="17"/>
      <c r="D20" s="3"/>
      <c r="E20" s="18"/>
      <c r="F20" s="3"/>
      <c r="G20" s="39"/>
      <c r="H20" s="20"/>
      <c r="I20" s="20"/>
      <c r="J20" s="104"/>
    </row>
    <row r="21" spans="1:10" ht="12.75" customHeight="1" thickBot="1" x14ac:dyDescent="0.25">
      <c r="A21" s="1" t="s">
        <v>47</v>
      </c>
      <c r="B21" s="3"/>
      <c r="C21" s="17"/>
      <c r="D21" s="3"/>
      <c r="E21" s="18"/>
      <c r="F21" s="3"/>
      <c r="G21" s="70">
        <f>G9+G15+G19</f>
        <v>0.27835933330000001</v>
      </c>
      <c r="H21" s="20"/>
      <c r="I21" s="20"/>
      <c r="J21" s="104">
        <f>J7*G21</f>
        <v>8.9220703514334829</v>
      </c>
    </row>
    <row r="22" spans="1:10" ht="12.75" customHeight="1" thickTop="1" x14ac:dyDescent="0.2">
      <c r="A22" s="1"/>
      <c r="B22" s="3"/>
      <c r="C22" s="17"/>
      <c r="D22" s="3"/>
      <c r="E22" s="18"/>
      <c r="F22" s="3"/>
      <c r="G22" s="39"/>
      <c r="H22" s="20"/>
      <c r="I22" s="20"/>
      <c r="J22" s="104"/>
    </row>
    <row r="23" spans="1:10" x14ac:dyDescent="0.2">
      <c r="A23" s="40" t="s">
        <v>27</v>
      </c>
      <c r="B23" s="41"/>
      <c r="C23" s="42"/>
      <c r="D23" s="173" t="s">
        <v>11</v>
      </c>
      <c r="E23" s="173"/>
      <c r="F23" s="43"/>
      <c r="G23" s="44">
        <v>1.2089000000000001</v>
      </c>
      <c r="H23" s="45"/>
      <c r="I23" s="45"/>
      <c r="J23" s="104"/>
    </row>
    <row r="24" spans="1:10" x14ac:dyDescent="0.2">
      <c r="A24" s="46" t="s">
        <v>28</v>
      </c>
      <c r="B24" s="47"/>
      <c r="C24" s="48"/>
      <c r="D24" s="174" t="s">
        <v>89</v>
      </c>
      <c r="E24" s="174"/>
      <c r="F24" s="50"/>
      <c r="G24" s="36">
        <v>-0.1741</v>
      </c>
      <c r="H24" s="51"/>
      <c r="I24" s="51"/>
      <c r="J24" s="104"/>
    </row>
    <row r="25" spans="1:10" x14ac:dyDescent="0.2">
      <c r="A25" s="46" t="s">
        <v>29</v>
      </c>
      <c r="B25" s="47"/>
      <c r="C25" s="48"/>
      <c r="D25" s="181" t="s">
        <v>90</v>
      </c>
      <c r="E25" s="181"/>
      <c r="F25" s="50"/>
      <c r="G25" s="36">
        <v>1.0347999999999999</v>
      </c>
      <c r="H25" s="51"/>
      <c r="I25" s="51"/>
      <c r="J25" s="104"/>
    </row>
    <row r="26" spans="1:10" x14ac:dyDescent="0.2">
      <c r="A26" s="46" t="s">
        <v>30</v>
      </c>
      <c r="B26" s="47"/>
      <c r="C26" s="48"/>
      <c r="D26" s="175" t="s">
        <v>91</v>
      </c>
      <c r="E26" s="175"/>
      <c r="F26" s="50"/>
      <c r="G26" s="36">
        <v>-3.7199999999999997E-2</v>
      </c>
      <c r="H26" s="51"/>
      <c r="I26" s="51"/>
      <c r="J26" s="104"/>
    </row>
    <row r="27" spans="1:10" ht="12.75" customHeight="1" x14ac:dyDescent="0.2">
      <c r="A27" s="46" t="s">
        <v>31</v>
      </c>
      <c r="B27" s="47"/>
      <c r="C27" s="48"/>
      <c r="D27" s="52"/>
      <c r="E27" s="49"/>
      <c r="F27" s="50"/>
      <c r="G27" s="36"/>
      <c r="H27" s="51"/>
      <c r="I27" s="51"/>
      <c r="J27" s="104"/>
    </row>
    <row r="28" spans="1:10" x14ac:dyDescent="0.2">
      <c r="A28" s="53" t="s">
        <v>32</v>
      </c>
      <c r="B28" s="54"/>
      <c r="C28" s="55"/>
      <c r="D28" s="176" t="s">
        <v>92</v>
      </c>
      <c r="E28" s="176"/>
      <c r="F28" s="50"/>
      <c r="G28" s="118">
        <v>1</v>
      </c>
      <c r="H28" s="51"/>
      <c r="I28" s="51"/>
      <c r="J28" s="104"/>
    </row>
    <row r="29" spans="1:10" ht="14.25" customHeight="1" x14ac:dyDescent="0.2">
      <c r="A29" s="5"/>
      <c r="B29" s="8"/>
      <c r="C29" s="6"/>
      <c r="D29" s="5"/>
      <c r="E29" s="7"/>
      <c r="F29" s="122" t="s">
        <v>61</v>
      </c>
      <c r="G29" s="67"/>
      <c r="H29" s="69"/>
      <c r="I29" s="69"/>
      <c r="J29" s="123">
        <f>J7+J21</f>
        <v>40.97441882367881</v>
      </c>
    </row>
    <row r="30" spans="1:10" ht="15.75" x14ac:dyDescent="0.25">
      <c r="A30" s="9" t="s">
        <v>52</v>
      </c>
      <c r="B30" s="21"/>
      <c r="C30" s="22"/>
      <c r="D30" s="23"/>
      <c r="E30" s="24"/>
      <c r="F30" s="119"/>
      <c r="G30" s="120" t="s">
        <v>33</v>
      </c>
      <c r="H30" s="121"/>
      <c r="I30" s="121"/>
      <c r="J30" s="104"/>
    </row>
    <row r="31" spans="1:10" ht="12.75" customHeight="1" x14ac:dyDescent="0.2">
      <c r="A31" s="25" t="s">
        <v>34</v>
      </c>
      <c r="B31" s="26"/>
      <c r="C31" s="27"/>
      <c r="D31" s="28"/>
      <c r="E31" s="29"/>
      <c r="F31" s="30"/>
      <c r="G31" s="156">
        <v>5.3999999999999999E-2</v>
      </c>
      <c r="H31" s="31"/>
      <c r="I31" s="31"/>
      <c r="J31" s="104"/>
    </row>
    <row r="32" spans="1:10" ht="12.75" customHeight="1" x14ac:dyDescent="0.2">
      <c r="A32" s="2" t="s">
        <v>35</v>
      </c>
      <c r="B32" s="13"/>
      <c r="C32" s="14"/>
      <c r="D32" s="8"/>
      <c r="E32" s="15"/>
      <c r="F32" s="8"/>
      <c r="G32" s="157">
        <v>1.0999999999999999E-2</v>
      </c>
      <c r="H32" s="16"/>
      <c r="I32" s="16"/>
      <c r="J32" s="104"/>
    </row>
    <row r="33" spans="1:10" ht="12.75" customHeight="1" x14ac:dyDescent="0.2">
      <c r="A33" s="2" t="s">
        <v>36</v>
      </c>
      <c r="B33" s="13"/>
      <c r="C33" s="14"/>
      <c r="D33" s="8"/>
      <c r="E33" s="15"/>
      <c r="F33" s="8"/>
      <c r="G33" s="157">
        <v>2.5752000000000001E-2</v>
      </c>
      <c r="H33" s="16"/>
      <c r="I33" s="16"/>
      <c r="J33" s="104"/>
    </row>
    <row r="34" spans="1:10" ht="12.75" customHeight="1" x14ac:dyDescent="0.2">
      <c r="A34" s="2" t="s">
        <v>37</v>
      </c>
      <c r="B34" s="13"/>
      <c r="C34" s="14"/>
      <c r="D34" s="8"/>
      <c r="E34" s="15"/>
      <c r="F34" s="8"/>
      <c r="G34" s="157">
        <v>1.44E-2</v>
      </c>
      <c r="H34" s="16"/>
      <c r="I34" s="16"/>
      <c r="J34" s="104"/>
    </row>
    <row r="35" spans="1:10" ht="12.75" customHeight="1" x14ac:dyDescent="0.2">
      <c r="A35" s="2" t="s">
        <v>38</v>
      </c>
      <c r="B35" s="13"/>
      <c r="C35" s="14"/>
      <c r="D35" s="8"/>
      <c r="E35" s="15"/>
      <c r="F35" s="8"/>
      <c r="G35" s="157">
        <v>1.7000000000000001E-2</v>
      </c>
      <c r="H35" s="16"/>
      <c r="I35" s="16"/>
      <c r="J35" s="104"/>
    </row>
    <row r="36" spans="1:10" ht="12.75" customHeight="1" x14ac:dyDescent="0.2">
      <c r="A36" s="2" t="s">
        <v>39</v>
      </c>
      <c r="B36" s="13"/>
      <c r="C36" s="14"/>
      <c r="D36" s="8"/>
      <c r="E36" s="15"/>
      <c r="F36" s="8"/>
      <c r="G36" s="157">
        <v>4.3360000000000003E-2</v>
      </c>
      <c r="H36" s="16"/>
      <c r="I36" s="16"/>
      <c r="J36" s="104"/>
    </row>
    <row r="37" spans="1:10" ht="12.75" customHeight="1" x14ac:dyDescent="0.2">
      <c r="A37" s="2" t="s">
        <v>40</v>
      </c>
      <c r="B37" s="13"/>
      <c r="C37" s="14"/>
      <c r="D37" s="8"/>
      <c r="E37" s="15"/>
      <c r="F37" s="8"/>
      <c r="G37" s="157">
        <v>2.7000000000000001E-3</v>
      </c>
      <c r="H37" s="16"/>
      <c r="I37" s="16"/>
      <c r="J37" s="104"/>
    </row>
    <row r="38" spans="1:10" ht="12.75" customHeight="1" x14ac:dyDescent="0.2">
      <c r="A38" s="2" t="s">
        <v>41</v>
      </c>
      <c r="B38" s="13"/>
      <c r="C38" s="14"/>
      <c r="D38" s="8"/>
      <c r="E38" s="15"/>
      <c r="F38" s="8"/>
      <c r="G38" s="157">
        <v>3.2000000000000002E-3</v>
      </c>
      <c r="H38" s="16"/>
      <c r="I38" s="16"/>
      <c r="J38" s="104"/>
    </row>
    <row r="39" spans="1:10" x14ac:dyDescent="0.2">
      <c r="A39" s="66" t="s">
        <v>0</v>
      </c>
      <c r="B39" s="67"/>
      <c r="C39" s="68"/>
      <c r="D39" s="67"/>
      <c r="E39" s="124"/>
      <c r="F39" s="43"/>
      <c r="G39" s="158">
        <f>SUM(G31:G38)</f>
        <v>0.17141200000000001</v>
      </c>
      <c r="H39" s="45"/>
      <c r="I39" s="45"/>
      <c r="J39" s="104">
        <f>J29*G39</f>
        <v>7.0235070794044328</v>
      </c>
    </row>
    <row r="40" spans="1:10" ht="15.75" customHeight="1" x14ac:dyDescent="0.2">
      <c r="A40" s="8"/>
      <c r="B40" s="8"/>
      <c r="C40" s="32"/>
      <c r="D40" s="8"/>
      <c r="E40" s="125" t="s">
        <v>66</v>
      </c>
      <c r="F40" s="67"/>
      <c r="G40" s="67"/>
      <c r="H40" s="69"/>
      <c r="I40" s="69"/>
      <c r="J40" s="123">
        <f>J29+J39</f>
        <v>47.997925903083242</v>
      </c>
    </row>
    <row r="41" spans="1:10" ht="15.75" customHeight="1" x14ac:dyDescent="0.25">
      <c r="A41" s="91" t="s">
        <v>55</v>
      </c>
      <c r="B41" s="30"/>
      <c r="C41" s="92"/>
      <c r="D41" s="30"/>
      <c r="E41" s="71"/>
      <c r="F41" s="8"/>
      <c r="G41" s="93"/>
      <c r="H41" s="16"/>
      <c r="I41" s="16"/>
      <c r="J41" s="104"/>
    </row>
    <row r="42" spans="1:10" ht="15.75" customHeight="1" x14ac:dyDescent="0.2">
      <c r="A42" s="2"/>
      <c r="B42" s="8"/>
      <c r="C42" s="32"/>
      <c r="D42" s="8"/>
      <c r="E42" s="71"/>
      <c r="F42" s="8"/>
      <c r="G42" s="93"/>
      <c r="H42" s="16"/>
      <c r="I42" s="16"/>
      <c r="J42" s="104"/>
    </row>
    <row r="43" spans="1:10" ht="15.75" customHeight="1" x14ac:dyDescent="0.2">
      <c r="A43" s="94" t="s">
        <v>56</v>
      </c>
      <c r="B43" s="8"/>
      <c r="C43" s="32"/>
      <c r="D43" s="88" t="s">
        <v>65</v>
      </c>
      <c r="E43" s="71"/>
      <c r="F43" s="8"/>
      <c r="G43" s="93"/>
      <c r="H43" s="16"/>
      <c r="I43" s="16"/>
      <c r="J43" s="107">
        <v>30</v>
      </c>
    </row>
    <row r="44" spans="1:10" ht="15.75" customHeight="1" x14ac:dyDescent="0.2">
      <c r="A44" s="2"/>
      <c r="B44" s="8"/>
      <c r="C44" s="32"/>
      <c r="D44" s="8"/>
      <c r="E44" s="93"/>
      <c r="F44" s="89" t="s">
        <v>57</v>
      </c>
      <c r="G44" s="52"/>
      <c r="H44" s="98"/>
      <c r="I44" s="90"/>
      <c r="J44" s="105">
        <f>J40+J43</f>
        <v>77.997925903083242</v>
      </c>
    </row>
    <row r="45" spans="1:10" ht="15.75" customHeight="1" x14ac:dyDescent="0.2">
      <c r="A45" s="95" t="s">
        <v>62</v>
      </c>
      <c r="B45" s="8"/>
      <c r="C45" s="32"/>
      <c r="D45" s="8"/>
      <c r="E45" s="71" t="s">
        <v>79</v>
      </c>
      <c r="F45" s="146">
        <v>0.17</v>
      </c>
      <c r="G45" s="147" t="s">
        <v>84</v>
      </c>
      <c r="H45" s="148"/>
      <c r="I45" s="148"/>
      <c r="J45" s="107">
        <f>J44*F45</f>
        <v>13.259647403524152</v>
      </c>
    </row>
    <row r="46" spans="1:10" ht="15.75" customHeight="1" x14ac:dyDescent="0.2">
      <c r="A46" s="2"/>
      <c r="B46" s="8"/>
      <c r="C46" s="32"/>
      <c r="D46" s="8"/>
      <c r="E46" s="93"/>
      <c r="F46" s="89" t="s">
        <v>58</v>
      </c>
      <c r="G46" s="98"/>
      <c r="H46" s="90"/>
      <c r="I46" s="90"/>
      <c r="J46" s="105">
        <f>J44+J45</f>
        <v>91.257573306607398</v>
      </c>
    </row>
    <row r="47" spans="1:10" ht="15.75" customHeight="1" x14ac:dyDescent="0.2">
      <c r="A47" s="95" t="s">
        <v>63</v>
      </c>
      <c r="B47" s="8"/>
      <c r="C47" s="32"/>
      <c r="D47" s="8"/>
      <c r="E47" s="71"/>
      <c r="F47" s="8"/>
      <c r="G47" s="108">
        <v>0.1</v>
      </c>
      <c r="H47" s="16"/>
      <c r="I47" s="16"/>
      <c r="J47" s="104">
        <f>J46*G47</f>
        <v>9.1257573306607398</v>
      </c>
    </row>
    <row r="48" spans="1:10" ht="15.75" customHeight="1" x14ac:dyDescent="0.2">
      <c r="A48" s="95"/>
      <c r="B48" s="8"/>
      <c r="C48" s="32"/>
      <c r="D48" s="8"/>
      <c r="E48" s="93"/>
      <c r="F48" s="89" t="s">
        <v>0</v>
      </c>
      <c r="G48" s="99"/>
      <c r="H48" s="90"/>
      <c r="I48" s="90"/>
      <c r="J48" s="105">
        <f>J46+J47</f>
        <v>100.38333063726813</v>
      </c>
    </row>
    <row r="49" spans="1:10" x14ac:dyDescent="0.2">
      <c r="A49" s="96"/>
      <c r="B49" s="73"/>
      <c r="C49" s="97"/>
      <c r="D49" s="73"/>
      <c r="E49" s="102"/>
      <c r="F49" s="100" t="s">
        <v>59</v>
      </c>
      <c r="G49" s="38"/>
      <c r="H49" s="101"/>
      <c r="I49" s="101"/>
      <c r="J49" s="106">
        <f>ROUND(J48,0)</f>
        <v>100</v>
      </c>
    </row>
    <row r="50" spans="1:10" ht="12.75" customHeight="1" x14ac:dyDescent="0.2">
      <c r="A50" s="72" t="s">
        <v>98</v>
      </c>
      <c r="B50" s="5"/>
      <c r="C50" s="6"/>
      <c r="D50" s="5"/>
      <c r="F50" s="5"/>
      <c r="G50" s="7" t="s">
        <v>42</v>
      </c>
      <c r="H50" s="6"/>
      <c r="I50" s="6"/>
    </row>
    <row r="51" spans="1:10" ht="12.75" customHeight="1" x14ac:dyDescent="0.2"/>
    <row r="52" spans="1:10" ht="12.75" customHeight="1" x14ac:dyDescent="0.2"/>
    <row r="53" spans="1:10" ht="13.5" thickBot="1" x14ac:dyDescent="0.25">
      <c r="A53" s="145" t="s">
        <v>81</v>
      </c>
      <c r="B53" s="145"/>
      <c r="C53" s="145"/>
      <c r="D53" s="145"/>
      <c r="E53" s="145"/>
    </row>
    <row r="54" spans="1:10" x14ac:dyDescent="0.2">
      <c r="A54" s="126" t="s">
        <v>73</v>
      </c>
      <c r="B54" s="127"/>
      <c r="C54" s="127"/>
      <c r="D54" s="127"/>
      <c r="E54" s="127"/>
      <c r="F54" s="127"/>
      <c r="G54" s="127"/>
      <c r="H54" s="128"/>
      <c r="I54" s="141">
        <v>151250</v>
      </c>
      <c r="J54" s="149"/>
    </row>
    <row r="55" spans="1:10" x14ac:dyDescent="0.2">
      <c r="A55" s="129" t="s">
        <v>67</v>
      </c>
      <c r="B55" s="93"/>
      <c r="C55" s="93"/>
      <c r="D55" s="93"/>
      <c r="E55" s="93"/>
      <c r="F55" s="93"/>
      <c r="G55" s="88"/>
      <c r="H55" s="130"/>
      <c r="I55" s="131"/>
      <c r="J55" s="150"/>
    </row>
    <row r="56" spans="1:10" x14ac:dyDescent="0.2">
      <c r="A56" s="132" t="s">
        <v>69</v>
      </c>
      <c r="B56" s="93"/>
      <c r="C56" s="93"/>
      <c r="D56" s="93"/>
      <c r="E56" s="93"/>
      <c r="F56" s="93"/>
      <c r="G56" s="93"/>
      <c r="H56" s="130"/>
      <c r="I56" s="131"/>
      <c r="J56" s="150"/>
    </row>
    <row r="57" spans="1:10" x14ac:dyDescent="0.2">
      <c r="A57" s="132"/>
      <c r="B57" s="93"/>
      <c r="C57" s="93"/>
      <c r="D57" s="93"/>
      <c r="E57" s="93"/>
      <c r="F57" s="93"/>
      <c r="G57" s="93"/>
      <c r="H57" s="130"/>
      <c r="I57" s="131"/>
      <c r="J57" s="150"/>
    </row>
    <row r="58" spans="1:10" x14ac:dyDescent="0.2">
      <c r="A58" s="132" t="s">
        <v>100</v>
      </c>
      <c r="B58" s="93"/>
      <c r="C58" s="93"/>
      <c r="D58" s="93"/>
      <c r="E58" s="93"/>
      <c r="F58" s="93"/>
      <c r="G58" s="93"/>
      <c r="H58" s="130"/>
      <c r="I58" s="131"/>
      <c r="J58" s="150"/>
    </row>
    <row r="59" spans="1:10" x14ac:dyDescent="0.2">
      <c r="A59" s="132" t="s">
        <v>83</v>
      </c>
      <c r="B59" s="93"/>
      <c r="C59" s="93"/>
      <c r="D59" s="93"/>
      <c r="E59" s="93"/>
      <c r="F59" s="93"/>
      <c r="G59" s="93"/>
      <c r="H59" s="130"/>
      <c r="I59" s="131"/>
      <c r="J59" s="150"/>
    </row>
    <row r="60" spans="1:10" x14ac:dyDescent="0.2">
      <c r="A60" s="132" t="s">
        <v>75</v>
      </c>
      <c r="B60" s="93"/>
      <c r="C60" s="93"/>
      <c r="D60" s="93"/>
      <c r="E60" s="93"/>
      <c r="F60" s="93"/>
      <c r="G60" s="93"/>
      <c r="H60" s="130"/>
      <c r="I60" s="131"/>
      <c r="J60" s="150"/>
    </row>
    <row r="61" spans="1:10" x14ac:dyDescent="0.2">
      <c r="A61" s="132" t="s">
        <v>99</v>
      </c>
      <c r="B61" s="93"/>
      <c r="C61" s="88" t="s">
        <v>70</v>
      </c>
      <c r="D61" s="93"/>
      <c r="E61" s="93"/>
      <c r="F61" s="93"/>
      <c r="G61" s="142">
        <v>0.9</v>
      </c>
      <c r="H61" s="130"/>
      <c r="I61" s="139">
        <f>225*8.3*G61</f>
        <v>1680.7500000000002</v>
      </c>
      <c r="J61" s="150"/>
    </row>
    <row r="62" spans="1:10" x14ac:dyDescent="0.2">
      <c r="A62" s="132" t="s">
        <v>74</v>
      </c>
      <c r="B62" s="93"/>
      <c r="C62" s="93"/>
      <c r="D62" s="93"/>
      <c r="E62" s="93"/>
      <c r="F62" s="93"/>
      <c r="G62" s="143">
        <v>3</v>
      </c>
      <c r="H62" s="130"/>
      <c r="I62" s="139">
        <f>I61*G62</f>
        <v>5042.2500000000009</v>
      </c>
      <c r="J62" s="150"/>
    </row>
    <row r="63" spans="1:10" ht="39" thickBot="1" x14ac:dyDescent="0.25">
      <c r="A63" s="133" t="s">
        <v>71</v>
      </c>
      <c r="B63" s="134"/>
      <c r="C63" s="134"/>
      <c r="D63" s="134"/>
      <c r="E63" s="134"/>
      <c r="F63" s="134"/>
      <c r="G63" s="134"/>
      <c r="H63" s="135"/>
      <c r="I63" s="140">
        <f>I54/I62</f>
        <v>29.996529327185279</v>
      </c>
      <c r="J63" s="151" t="s">
        <v>72</v>
      </c>
    </row>
    <row r="64" spans="1:10" ht="13.5" thickBot="1" x14ac:dyDescent="0.25">
      <c r="A64" s="72"/>
    </row>
    <row r="65" spans="1:10" x14ac:dyDescent="0.2">
      <c r="A65" s="126" t="s">
        <v>80</v>
      </c>
      <c r="B65" s="127"/>
      <c r="C65" s="127"/>
      <c r="D65" s="127"/>
      <c r="E65" s="127"/>
      <c r="F65" s="127"/>
      <c r="G65" s="127"/>
      <c r="H65" s="128"/>
      <c r="I65" s="127"/>
      <c r="J65" s="152"/>
    </row>
    <row r="66" spans="1:10" x14ac:dyDescent="0.2">
      <c r="A66" s="132" t="s">
        <v>76</v>
      </c>
      <c r="B66" s="93"/>
      <c r="C66" s="93"/>
      <c r="D66" s="93"/>
      <c r="E66" s="93"/>
      <c r="F66" s="93"/>
      <c r="G66" s="93"/>
      <c r="H66" s="130"/>
      <c r="I66" s="144">
        <v>56150</v>
      </c>
      <c r="J66" s="150"/>
    </row>
    <row r="67" spans="1:10" x14ac:dyDescent="0.2">
      <c r="A67" s="132" t="s">
        <v>68</v>
      </c>
      <c r="B67" s="93"/>
      <c r="C67" s="93"/>
      <c r="D67" s="93"/>
      <c r="E67" s="93"/>
      <c r="F67" s="93"/>
      <c r="G67" s="93"/>
      <c r="H67" s="130"/>
      <c r="I67" s="131"/>
      <c r="J67" s="150"/>
    </row>
    <row r="68" spans="1:10" x14ac:dyDescent="0.2">
      <c r="A68" s="132" t="s">
        <v>77</v>
      </c>
      <c r="B68" s="93"/>
      <c r="C68" s="93"/>
      <c r="D68" s="93"/>
      <c r="E68" s="93"/>
      <c r="F68" s="93"/>
      <c r="G68" s="93"/>
      <c r="H68" s="130"/>
      <c r="I68" s="139">
        <f>I62</f>
        <v>5042.2500000000009</v>
      </c>
      <c r="J68" s="150"/>
    </row>
    <row r="69" spans="1:10" x14ac:dyDescent="0.2">
      <c r="A69" s="129"/>
      <c r="B69" s="93"/>
      <c r="C69" s="93"/>
      <c r="D69" s="93"/>
      <c r="E69" s="93"/>
      <c r="F69" s="93"/>
      <c r="G69" s="93"/>
      <c r="H69" s="130"/>
      <c r="I69" s="139"/>
      <c r="J69" s="150"/>
    </row>
    <row r="70" spans="1:10" ht="39" thickBot="1" x14ac:dyDescent="0.25">
      <c r="A70" s="136" t="s">
        <v>78</v>
      </c>
      <c r="B70" s="137"/>
      <c r="C70" s="137"/>
      <c r="D70" s="137"/>
      <c r="E70" s="137"/>
      <c r="F70" s="137"/>
      <c r="G70" s="137"/>
      <c r="H70" s="138"/>
      <c r="I70" s="140">
        <f>I66/I68</f>
        <v>11.135901631216221</v>
      </c>
      <c r="J70" s="153" t="s">
        <v>82</v>
      </c>
    </row>
  </sheetData>
  <sheetProtection algorithmName="SHA-512" hashValue="cKdb1Tg5EtguGuTQtSoecOfD0GzpUUxVQK0OrSETKZs4PzrY3u0IJE4bG0XBi1B+K21lv9j5E5QTzm6FaoSmGQ==" saltValue="eTqtAzr/4zz0R1W0Dm1qJw==" spinCount="100000" sheet="1" selectLockedCells="1"/>
  <mergeCells count="14"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  <mergeCell ref="A1:I1"/>
    <mergeCell ref="H3:I3"/>
    <mergeCell ref="H4:I4"/>
    <mergeCell ref="D23:E23"/>
    <mergeCell ref="D24:E24"/>
  </mergeCells>
  <phoneticPr fontId="3" type="noConversion"/>
  <pageMargins left="0.59055118110236227" right="0.59055118110236227" top="1.5748031496062993" bottom="0.98425196850393704" header="0.15748031496062992" footer="0.51181102362204722"/>
  <pageSetup paperSize="9" scale="88" orientation="portrait" horizontalDpi="1200" verticalDpi="1200" r:id="rId1"/>
  <headerFooter alignWithMargins="0">
    <oddHeader xml:space="preserve">&amp;L&amp;G
&amp;"UnitOT-Light,Normale"&amp;9Casella postale 145       
6558 Lostallo                  
Telefono 091 830 14 37
Fax 091 830 13 81
www.luomochefa.ch   &amp;R 
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2015-01-20T09:08:03Z</cp:lastPrinted>
  <dcterms:created xsi:type="dcterms:W3CDTF">2002-01-28T09:55:25Z</dcterms:created>
  <dcterms:modified xsi:type="dcterms:W3CDTF">2021-01-04T17:07:48Z</dcterms:modified>
</cp:coreProperties>
</file>